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avier de gaillande/Desktop/"/>
    </mc:Choice>
  </mc:AlternateContent>
  <xr:revisionPtr revIDLastSave="0" documentId="13_ncr:1_{A55437B3-09B2-9E42-8199-66956F8F976C}" xr6:coauthVersionLast="46" xr6:coauthVersionMax="46" xr10:uidLastSave="{00000000-0000-0000-0000-000000000000}"/>
  <bookViews>
    <workbookView xWindow="0" yWindow="500" windowWidth="76800" windowHeight="40980" xr2:uid="{431AF421-7D96-354D-B529-15C9A3F7B48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6" i="1" l="1"/>
  <c r="O45" i="1"/>
  <c r="H91" i="1"/>
  <c r="J91" i="1"/>
  <c r="C11" i="1"/>
  <c r="N60" i="1"/>
  <c r="H92" i="1"/>
  <c r="J92" i="1" s="1"/>
  <c r="N58" i="1"/>
  <c r="N57" i="1"/>
  <c r="N17" i="1"/>
  <c r="N11" i="1"/>
  <c r="G77" i="1"/>
  <c r="H53" i="1"/>
  <c r="G19" i="1"/>
  <c r="G18" i="1"/>
  <c r="E10" i="1" s="1"/>
  <c r="E18" i="1"/>
  <c r="E19" i="1"/>
  <c r="N66" i="1"/>
  <c r="N65" i="1"/>
  <c r="N63" i="1"/>
  <c r="N62" i="1"/>
  <c r="N61" i="1"/>
  <c r="E9" i="1" l="1"/>
  <c r="E8" i="1"/>
  <c r="N12" i="1"/>
  <c r="O12" i="1" s="1"/>
  <c r="H18" i="1"/>
  <c r="H19" i="1"/>
  <c r="O47" i="1"/>
  <c r="O50" i="1"/>
  <c r="O30" i="1"/>
  <c r="O33" i="1"/>
  <c r="O44" i="1"/>
  <c r="O43" i="1"/>
  <c r="O42" i="1"/>
  <c r="O41" i="1"/>
  <c r="O40" i="1"/>
  <c r="O38" i="1"/>
  <c r="G70" i="1"/>
  <c r="O11" i="1"/>
  <c r="D14" i="1" l="1"/>
  <c r="H35" i="1"/>
  <c r="J35" i="1" s="1"/>
  <c r="H20" i="1"/>
  <c r="O59" i="1" s="1"/>
  <c r="P45" i="1"/>
  <c r="P46" i="1"/>
  <c r="C23" i="1" l="1"/>
  <c r="N13" i="1"/>
  <c r="F66" i="1"/>
  <c r="E48" i="1" l="1"/>
  <c r="E43" i="1"/>
  <c r="E44" i="1" s="1"/>
  <c r="E82" i="1"/>
  <c r="H82" i="1" s="1"/>
  <c r="P51" i="1"/>
  <c r="D65" i="1"/>
  <c r="D66" i="1" s="1"/>
  <c r="F82" i="1"/>
  <c r="E51" i="1"/>
  <c r="D67" i="1" l="1"/>
  <c r="H67" i="1" s="1"/>
  <c r="H66" i="1"/>
  <c r="O51" i="1"/>
  <c r="O18" i="1"/>
  <c r="H68" i="1" l="1"/>
  <c r="N18" i="1"/>
  <c r="G51" i="1"/>
  <c r="H51" i="1" s="1"/>
  <c r="H70" i="1" l="1"/>
  <c r="J68" i="1"/>
  <c r="H69" i="1"/>
  <c r="G48" i="1"/>
  <c r="C24" i="1"/>
  <c r="E23" i="1"/>
  <c r="H43" i="1"/>
  <c r="H49" i="1" l="1"/>
  <c r="H23" i="1"/>
  <c r="E31" i="1"/>
  <c r="H44" i="1"/>
  <c r="H45" i="1" s="1"/>
  <c r="J45" i="1" s="1"/>
  <c r="C25" i="1"/>
  <c r="H52" i="1" l="1"/>
  <c r="H54" i="1"/>
  <c r="H31" i="1"/>
  <c r="J31" i="1" s="1"/>
  <c r="G66" i="1"/>
  <c r="P39" i="1" l="1"/>
  <c r="J54" i="1"/>
  <c r="E24" i="1"/>
  <c r="E25" i="1" l="1"/>
  <c r="H25" i="1" s="1"/>
  <c r="H24" i="1"/>
  <c r="E32" i="1"/>
  <c r="E11" i="1"/>
  <c r="E73" i="1" s="1"/>
  <c r="G73" i="1" l="1"/>
  <c r="E39" i="1"/>
  <c r="E33" i="1"/>
  <c r="H33" i="1" s="1"/>
  <c r="O17" i="1"/>
  <c r="H26" i="1"/>
  <c r="H32" i="1"/>
  <c r="O37" i="1"/>
  <c r="O36" i="1"/>
  <c r="P31" i="1"/>
  <c r="O31" i="1" s="1"/>
  <c r="J32" i="1" l="1"/>
  <c r="E40" i="1"/>
  <c r="H40" i="1" s="1"/>
  <c r="P37" i="1"/>
  <c r="O35" i="1"/>
  <c r="P36" i="1"/>
  <c r="H39" i="1"/>
  <c r="N19" i="1"/>
  <c r="O19" i="1" s="1"/>
  <c r="H36" i="1"/>
  <c r="J36" i="1" s="1"/>
  <c r="H86" i="1"/>
  <c r="O32" i="1"/>
  <c r="P35" i="1" l="1"/>
  <c r="H41" i="1"/>
  <c r="J41" i="1" s="1"/>
  <c r="H14" i="1"/>
  <c r="P32" i="1" s="1"/>
  <c r="O13" i="1"/>
  <c r="H34" i="1"/>
  <c r="E81" i="1" s="1"/>
  <c r="F73" i="1" l="1"/>
  <c r="H73" i="1" s="1"/>
  <c r="J73" i="1" s="1"/>
  <c r="H37" i="1"/>
  <c r="H76" i="1" l="1"/>
  <c r="H77" i="1"/>
  <c r="P49" i="1" s="1"/>
  <c r="O49" i="1"/>
  <c r="H81" i="1"/>
  <c r="P29" i="1" l="1"/>
  <c r="H83" i="1"/>
  <c r="J83" i="1" s="1"/>
  <c r="N14" i="1" l="1"/>
  <c r="N15" i="1" s="1"/>
  <c r="N20" i="1"/>
  <c r="N21" i="1" s="1"/>
  <c r="H85" i="1"/>
  <c r="H87" i="1" s="1"/>
  <c r="H95" i="1" s="1"/>
  <c r="N64" i="1"/>
  <c r="P52" i="1"/>
  <c r="O20" i="1" l="1"/>
  <c r="O29" i="1"/>
  <c r="O52" i="1" s="1"/>
  <c r="N52" i="1"/>
  <c r="O15" i="1" l="1"/>
  <c r="P15" i="1"/>
  <c r="P21" i="1"/>
  <c r="O21" i="1"/>
  <c r="O14" i="1"/>
  <c r="P24" i="1" l="1"/>
  <c r="O24" i="1"/>
  <c r="O53" i="1" s="1"/>
  <c r="N24" i="1"/>
  <c r="N53" i="1" s="1"/>
  <c r="P53" i="1" l="1"/>
</calcChain>
</file>

<file path=xl/sharedStrings.xml><?xml version="1.0" encoding="utf-8"?>
<sst xmlns="http://schemas.openxmlformats.org/spreadsheetml/2006/main" count="219" uniqueCount="155">
  <si>
    <t>Catégorie</t>
  </si>
  <si>
    <t>Revenus</t>
  </si>
  <si>
    <t>Revenus de garde</t>
  </si>
  <si>
    <t>1re année de fonctionnement (12 mois)</t>
  </si>
  <si>
    <t>2e année de fonctionnement (12 mois)</t>
  </si>
  <si>
    <t>Projection sur les deux premières années</t>
  </si>
  <si>
    <t>Poupons</t>
  </si>
  <si>
    <t>Nombre d'enfants</t>
  </si>
  <si>
    <t>Nombre de jours de garde</t>
  </si>
  <si>
    <t>Contribution réduite du parent</t>
  </si>
  <si>
    <t>Subvention du ministère de la Famille</t>
  </si>
  <si>
    <t>Total(nombre d'enfants X nombre de jours X contribution réduite du parent et subvention du ministère de la Famille)</t>
  </si>
  <si>
    <t>18 mois et plus</t>
  </si>
  <si>
    <t>18-48 mois</t>
  </si>
  <si>
    <t>48-59 mois</t>
  </si>
  <si>
    <t>Autres revenus reliés à la garde</t>
  </si>
  <si>
    <t>Produits d'autres sources</t>
  </si>
  <si>
    <t>Total des revenus</t>
  </si>
  <si>
    <t>Services auxiliaires</t>
  </si>
  <si>
    <t>Services administratifs</t>
  </si>
  <si>
    <t>Contribution parentale</t>
  </si>
  <si>
    <t>0-17 mois</t>
  </si>
  <si>
    <t>oui</t>
  </si>
  <si>
    <t>non</t>
  </si>
  <si>
    <t>Code de la région</t>
  </si>
  <si>
    <t xml:space="preserve">Locataire -montant par place </t>
  </si>
  <si>
    <t>Agglomération de Montréal</t>
  </si>
  <si>
    <t>Communauté métropolitaine Québec</t>
  </si>
  <si>
    <t>Régions urbaines</t>
  </si>
  <si>
    <t>Régions centrales</t>
  </si>
  <si>
    <t>Régions ressources</t>
  </si>
  <si>
    <t xml:space="preserve">Total subvention </t>
  </si>
  <si>
    <t>Enfants handicapés</t>
  </si>
  <si>
    <t>Milieu défavorisé</t>
  </si>
  <si>
    <t>Petite installation</t>
  </si>
  <si>
    <t>Charges</t>
  </si>
  <si>
    <t>Frais directs</t>
  </si>
  <si>
    <t>Sorties éducatives</t>
  </si>
  <si>
    <t>Matériel éducatif et récréatif</t>
  </si>
  <si>
    <t>Honoraires professionnels</t>
  </si>
  <si>
    <t>Masse salariale du personnel éducateur et des aides-éducatrices</t>
  </si>
  <si>
    <t xml:space="preserve">Formation et perfectionnement </t>
  </si>
  <si>
    <t>Autres frais</t>
  </si>
  <si>
    <t>Autres frais directs</t>
  </si>
  <si>
    <t>Masse salariale du personnel de l'alimentation et de l'entretien</t>
  </si>
  <si>
    <t>Frais liés à l'alimentation</t>
  </si>
  <si>
    <t xml:space="preserve">Frais liés à l'entretien  </t>
  </si>
  <si>
    <t>Frais reliés aux locaux</t>
  </si>
  <si>
    <t>Loyer</t>
  </si>
  <si>
    <t>Frais de consommation d'énergie</t>
  </si>
  <si>
    <t>Frais d'assurance feu/vol et de branchement à une centrale d'alarme</t>
  </si>
  <si>
    <t>Frais d'entretien et de réparations</t>
  </si>
  <si>
    <t>Taxes foncières</t>
  </si>
  <si>
    <t>Frais de financement</t>
  </si>
  <si>
    <t>Frais d'amortissement</t>
  </si>
  <si>
    <t>Frais administratifs</t>
  </si>
  <si>
    <t>Autres dépenses d'administration</t>
  </si>
  <si>
    <t>Total des charges</t>
  </si>
  <si>
    <t>Excédent (insuffisance) des produits par rapport aux charges</t>
  </si>
  <si>
    <t>Frais auxiliaires</t>
  </si>
  <si>
    <t>x</t>
  </si>
  <si>
    <t>=</t>
  </si>
  <si>
    <t>Nombre d'enfants par tranches d'âges</t>
  </si>
  <si>
    <t>maximum si locataire</t>
  </si>
  <si>
    <t>PFI</t>
  </si>
  <si>
    <t xml:space="preserve">Frais financement </t>
  </si>
  <si>
    <t>partie intérêts sur hypoyhèque</t>
  </si>
  <si>
    <t>partie capital si égale aux amortissements</t>
  </si>
  <si>
    <t>Pas de calcul du régime de retraite et assurance collective</t>
  </si>
  <si>
    <t>Autres frais reliés aux locaux</t>
  </si>
  <si>
    <t xml:space="preserve">Taux d'occupation </t>
  </si>
  <si>
    <t>Taux horaire moyen du CPE</t>
  </si>
  <si>
    <t>Locataire</t>
  </si>
  <si>
    <t>Montant pour petite installation</t>
  </si>
  <si>
    <t>Hypothèses de travail</t>
  </si>
  <si>
    <t>ÉTAPE 1 : veuillez inscrire le nombre de places au permis de votre future installation, ainsi que le taix d'occupation prévue</t>
  </si>
  <si>
    <t>Inscrivez les données dans les cases en jaune uniquement</t>
  </si>
  <si>
    <t xml:space="preserve">au </t>
  </si>
  <si>
    <t xml:space="preserve">Nombre de jours ouvrables, période du </t>
  </si>
  <si>
    <t>/</t>
  </si>
  <si>
    <t>jrs d'occ prévus</t>
  </si>
  <si>
    <t>Montant par jr. d'occ.</t>
  </si>
  <si>
    <t>Contribution réduite des parents</t>
  </si>
  <si>
    <t>ÉTAPE 4 : estimation de l'allocation de base pour la première année</t>
  </si>
  <si>
    <t>Barèmes</t>
  </si>
  <si>
    <t>Facteur d'ajustement de la rémunération</t>
  </si>
  <si>
    <t>-</t>
  </si>
  <si>
    <t>jrs. d'occ. prévus</t>
  </si>
  <si>
    <t xml:space="preserve">Total des services directs  </t>
  </si>
  <si>
    <t>Total de la contribution réduite des parents</t>
  </si>
  <si>
    <t>Total des services auxiliaires</t>
  </si>
  <si>
    <t>Ligne 25</t>
  </si>
  <si>
    <t>Total des services administratifs</t>
  </si>
  <si>
    <t>Locataire et propriétaire</t>
  </si>
  <si>
    <t>Locataire uniquement</t>
  </si>
  <si>
    <t xml:space="preserve">Minimum </t>
  </si>
  <si>
    <t>Total pour le coût d'occupation des locaux</t>
  </si>
  <si>
    <t>Coûts d'occupation des locaux</t>
  </si>
  <si>
    <t>Nombre d'enfants handicapés estimé</t>
  </si>
  <si>
    <t xml:space="preserve">Maximum 15% du permis </t>
  </si>
  <si>
    <t>Partie du financement vers les services directs</t>
  </si>
  <si>
    <t>Partie du financement vers les services administratifs</t>
  </si>
  <si>
    <t>Nombre d'enfants issus d'un milieu défavorisé</t>
  </si>
  <si>
    <t>Minimum d'enfants pour la subvention</t>
  </si>
  <si>
    <t>Maximum d'enfants pour la subvention</t>
  </si>
  <si>
    <t>Total petite installation</t>
  </si>
  <si>
    <t>Ligne 42</t>
  </si>
  <si>
    <t>ÉTAPE 6 : estimation du financement pour frais de financement et d'amortissement</t>
  </si>
  <si>
    <t xml:space="preserve">ÉTAPE 6 : veuillez compléter votre budget </t>
  </si>
  <si>
    <t xml:space="preserve">Augmentation prévue des charges pour la 2e année </t>
  </si>
  <si>
    <t>1er avril</t>
  </si>
  <si>
    <t>1er janvier</t>
  </si>
  <si>
    <t>31 décembre</t>
  </si>
  <si>
    <t>31 mars</t>
  </si>
  <si>
    <t>Ligne</t>
  </si>
  <si>
    <t>ÉTAPE 3 : estimation de la contribution parentale de base (contribution réduite des parents) pour la première année</t>
  </si>
  <si>
    <t>Lignes au budget sur 2 ans</t>
  </si>
  <si>
    <t>À titre indicatif les dépenses estimées</t>
  </si>
  <si>
    <t xml:space="preserve">Nombre d'enfants handicapés </t>
  </si>
  <si>
    <t>Contribution réduite estimée à partir du 1er janvier</t>
  </si>
  <si>
    <t>Totaux contrôles de la subvention</t>
  </si>
  <si>
    <t xml:space="preserve">Augmentation prévue des revenus pour la 2e année </t>
  </si>
  <si>
    <t>Lignes 33 à 37 + 40</t>
  </si>
  <si>
    <t>Ligne 22</t>
  </si>
  <si>
    <t>Ligne 38</t>
  </si>
  <si>
    <t>Ligne 39</t>
  </si>
  <si>
    <t>Lignes 28 à 30</t>
  </si>
  <si>
    <t>Lignes 42 à 44</t>
  </si>
  <si>
    <t>Grand total de la subvention de fonctionnement avec le PFI</t>
  </si>
  <si>
    <t>ÉTAPE 5 : estimation de quelques allocations supplémentaires</t>
  </si>
  <si>
    <t>ÉTAPE 2 : estimation de la subvention pour la formation et perfectionnement</t>
  </si>
  <si>
    <t xml:space="preserve">Tarif estimé </t>
  </si>
  <si>
    <t>Tarif estimé pour la première année</t>
  </si>
  <si>
    <t xml:space="preserve">Cet outil vous permettra de préparer la projection sur les deux premièrees années de votre projet </t>
  </si>
  <si>
    <t xml:space="preserve">Le moindre du maximum ou du coût </t>
  </si>
  <si>
    <t>Coût d'occupation des locaux (lignes 33 à 37 + 40)</t>
  </si>
  <si>
    <t>une partie de la subvention des frais d'entretien peut servir à payer la masse salariale de l'entretien ligne 28</t>
  </si>
  <si>
    <t>Enfants de 0-17 mois</t>
  </si>
  <si>
    <t>Enfants de 18-48 mois</t>
  </si>
  <si>
    <t>Enfants de 48-59 mois</t>
  </si>
  <si>
    <t>Le montant pour les ECP n'est pas calculé et est compris dans la contribution parentale pour alléger le calcul</t>
  </si>
  <si>
    <t>Pour ce faire, suivez la procédure étape par étape</t>
  </si>
  <si>
    <t>Formation et perfectionnement</t>
  </si>
  <si>
    <t>Services directs</t>
  </si>
  <si>
    <t>Total enfants handicapés</t>
  </si>
  <si>
    <t xml:space="preserve">Votre installation sera-t-elle établie dans une municipalité de moins de 10 000 habitants selon les données de l’Institut de la statistique du Québec de 2018 ?								</t>
  </si>
  <si>
    <t xml:space="preserve">Projection des résultats </t>
  </si>
  <si>
    <t xml:space="preserve">le total prend en compte le taux d'occupation </t>
  </si>
  <si>
    <t>Dépenses liées à la rémunération du personnel de gestion, du personnel administratif et des autres personnels</t>
  </si>
  <si>
    <t>Taux d'occupation des places PCR</t>
  </si>
  <si>
    <t>Nombre d'enfants en milieu défavorisé</t>
  </si>
  <si>
    <t>Corriger le financement s'il diffère des charges au budget, lignes 38 et 39</t>
  </si>
  <si>
    <t>Le total poupons et 18 mois et + ajuste la contribution réduite selon le taux d'occupation</t>
  </si>
  <si>
    <t xml:space="preserve">La subvention comprend l’allocation pour les services directs, auxiliaires, administratifs et le coût d’occupation des locaux et quelques allocations supplémentaires selon le cas </t>
  </si>
  <si>
    <t> Cet outil est une version simplifiée de l’estimation de la subvention et des charges, et ainsi calcule des montants à titre indicatif; il appartient au CPE de s’assurer que le montant total de la subvention reflète le projet présenté dans la demande. Rappelons qu’une section « commentaires » est disponible sur le formulaire électronique et permet au demandeur de venir préciser de l’information relative à ses hypothèses de travail.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</si>
</sst>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$&quot;_);\(#,##0\ &quot;$&quot;\)"/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0.0%"/>
    <numFmt numFmtId="165" formatCode="0.0"/>
    <numFmt numFmtId="166" formatCode="#,##0.0"/>
    <numFmt numFmtId="167" formatCode="#,##0.00\ &quot;$&quot;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148">
    <xf numFmtId="0" fontId="0" fillId="0" borderId="0" xfId="0"/>
    <xf numFmtId="0" fontId="4" fillId="3" borderId="0" xfId="0" applyFont="1" applyFill="1" applyAlignment="1" applyProtection="1">
      <alignment horizontal="left" vertical="center"/>
    </xf>
    <xf numFmtId="0" fontId="3" fillId="3" borderId="0" xfId="0" applyFont="1" applyFill="1" applyAlignment="1" applyProtection="1">
      <alignment horizontal="left" vertical="center"/>
    </xf>
    <xf numFmtId="0" fontId="3" fillId="3" borderId="0" xfId="0" applyFont="1" applyFill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vertical="center" wrapText="1"/>
    </xf>
    <xf numFmtId="0" fontId="5" fillId="3" borderId="0" xfId="0" applyFont="1" applyFill="1" applyAlignment="1" applyProtection="1">
      <alignment horizontal="left" vertical="center" wrapText="1"/>
    </xf>
    <xf numFmtId="0" fontId="6" fillId="3" borderId="0" xfId="0" applyFont="1" applyFill="1" applyAlignment="1" applyProtection="1">
      <alignment vertical="center" wrapText="1"/>
    </xf>
    <xf numFmtId="0" fontId="5" fillId="5" borderId="0" xfId="0" applyFont="1" applyFill="1" applyAlignment="1" applyProtection="1">
      <alignment vertical="center"/>
    </xf>
    <xf numFmtId="0" fontId="6" fillId="5" borderId="0" xfId="0" applyFont="1" applyFill="1" applyAlignment="1" applyProtection="1">
      <alignment vertical="center"/>
    </xf>
    <xf numFmtId="0" fontId="7" fillId="5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4" fillId="3" borderId="2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5" fillId="3" borderId="3" xfId="0" applyFont="1" applyFill="1" applyBorder="1" applyAlignment="1" applyProtection="1">
      <alignment vertical="center"/>
    </xf>
    <xf numFmtId="0" fontId="6" fillId="3" borderId="0" xfId="0" applyFont="1" applyFill="1"/>
    <xf numFmtId="0" fontId="7" fillId="7" borderId="0" xfId="0" applyFont="1" applyFill="1" applyAlignment="1" applyProtection="1">
      <alignment vertical="center"/>
    </xf>
    <xf numFmtId="0" fontId="6" fillId="7" borderId="0" xfId="0" applyFont="1" applyFill="1" applyAlignment="1" applyProtection="1">
      <alignment vertical="center"/>
    </xf>
    <xf numFmtId="0" fontId="6" fillId="7" borderId="0" xfId="0" applyFont="1" applyFill="1" applyAlignment="1" applyProtection="1">
      <alignment horizontal="center" vertical="center"/>
    </xf>
    <xf numFmtId="0" fontId="6" fillId="3" borderId="0" xfId="0" applyFont="1" applyFill="1" applyProtection="1"/>
    <xf numFmtId="0" fontId="6" fillId="3" borderId="0" xfId="0" applyFont="1" applyFill="1" applyAlignment="1" applyProtection="1">
      <alignment horizontal="center" vertical="center"/>
    </xf>
    <xf numFmtId="0" fontId="7" fillId="7" borderId="0" xfId="0" applyFont="1" applyFill="1" applyAlignment="1" applyProtection="1">
      <alignment horizontal="center" vertical="center"/>
    </xf>
    <xf numFmtId="164" fontId="6" fillId="2" borderId="0" xfId="2" applyNumberFormat="1" applyFont="1" applyFill="1" applyAlignment="1" applyProtection="1">
      <alignment horizontal="center" vertical="center"/>
      <protection locked="0"/>
    </xf>
    <xf numFmtId="14" fontId="6" fillId="3" borderId="0" xfId="0" applyNumberFormat="1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right" vertical="center"/>
    </xf>
    <xf numFmtId="166" fontId="6" fillId="3" borderId="0" xfId="0" applyNumberFormat="1" applyFont="1" applyFill="1" applyAlignment="1" applyProtection="1">
      <alignment horizontal="center" vertical="center"/>
    </xf>
    <xf numFmtId="0" fontId="6" fillId="7" borderId="0" xfId="0" applyFont="1" applyFill="1" applyAlignment="1" applyProtection="1">
      <alignment horizontal="center" vertical="center" wrapText="1"/>
    </xf>
    <xf numFmtId="0" fontId="6" fillId="3" borderId="0" xfId="0" applyFont="1" applyFill="1" applyAlignment="1">
      <alignment vertical="center"/>
    </xf>
    <xf numFmtId="0" fontId="6" fillId="3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6" fontId="6" fillId="3" borderId="1" xfId="0" applyNumberFormat="1" applyFont="1" applyFill="1" applyBorder="1" applyAlignment="1" applyProtection="1">
      <alignment horizontal="center" vertical="center"/>
    </xf>
    <xf numFmtId="2" fontId="6" fillId="3" borderId="0" xfId="0" applyNumberFormat="1" applyFont="1" applyFill="1" applyAlignment="1" applyProtection="1">
      <alignment horizontal="center" vertical="center"/>
    </xf>
    <xf numFmtId="164" fontId="6" fillId="3" borderId="0" xfId="2" applyNumberFormat="1" applyFont="1" applyFill="1" applyProtection="1"/>
    <xf numFmtId="165" fontId="5" fillId="3" borderId="0" xfId="0" applyNumberFormat="1" applyFont="1" applyFill="1" applyAlignment="1" applyProtection="1">
      <alignment horizontal="center" vertical="center"/>
    </xf>
    <xf numFmtId="0" fontId="7" fillId="4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6" fillId="7" borderId="0" xfId="0" applyFont="1" applyFill="1" applyBorder="1" applyAlignment="1" applyProtection="1">
      <alignment horizontal="center" vertical="center" wrapText="1"/>
    </xf>
    <xf numFmtId="44" fontId="6" fillId="7" borderId="0" xfId="0" applyNumberFormat="1" applyFont="1" applyFill="1" applyAlignment="1" applyProtection="1">
      <alignment horizontal="center" vertical="center" wrapText="1"/>
    </xf>
    <xf numFmtId="167" fontId="6" fillId="3" borderId="0" xfId="0" applyNumberFormat="1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left" vertical="center"/>
    </xf>
    <xf numFmtId="166" fontId="6" fillId="3" borderId="0" xfId="0" applyNumberFormat="1" applyFont="1" applyFill="1" applyAlignment="1" applyProtection="1">
      <alignment vertical="center"/>
    </xf>
    <xf numFmtId="44" fontId="6" fillId="3" borderId="0" xfId="0" applyNumberFormat="1" applyFont="1" applyFill="1" applyAlignment="1" applyProtection="1">
      <alignment horizontal="center" vertical="center"/>
    </xf>
    <xf numFmtId="164" fontId="6" fillId="2" borderId="0" xfId="0" applyNumberFormat="1" applyFont="1" applyFill="1" applyAlignment="1" applyProtection="1">
      <alignment horizontal="center" vertical="center"/>
      <protection locked="0"/>
    </xf>
    <xf numFmtId="7" fontId="6" fillId="3" borderId="0" xfId="0" applyNumberFormat="1" applyFont="1" applyFill="1" applyBorder="1" applyAlignment="1" applyProtection="1">
      <alignment horizontal="center" vertical="center"/>
    </xf>
    <xf numFmtId="167" fontId="6" fillId="3" borderId="1" xfId="1" applyNumberFormat="1" applyFont="1" applyFill="1" applyBorder="1" applyAlignment="1" applyProtection="1">
      <alignment horizontal="center" vertical="center"/>
    </xf>
    <xf numFmtId="167" fontId="6" fillId="3" borderId="1" xfId="0" applyNumberFormat="1" applyFont="1" applyFill="1" applyBorder="1" applyAlignment="1" applyProtection="1">
      <alignment horizontal="center" vertical="center"/>
    </xf>
    <xf numFmtId="167" fontId="5" fillId="3" borderId="0" xfId="0" applyNumberFormat="1" applyFont="1" applyFill="1" applyAlignment="1" applyProtection="1">
      <alignment horizontal="center" vertical="center"/>
    </xf>
    <xf numFmtId="167" fontId="7" fillId="7" borderId="0" xfId="0" applyNumberFormat="1" applyFont="1" applyFill="1" applyAlignment="1" applyProtection="1">
      <alignment horizontal="center" vertical="center"/>
    </xf>
    <xf numFmtId="0" fontId="7" fillId="3" borderId="0" xfId="0" applyFont="1" applyFill="1" applyAlignment="1" applyProtection="1">
      <alignment vertical="center"/>
    </xf>
    <xf numFmtId="49" fontId="6" fillId="3" borderId="0" xfId="0" applyNumberFormat="1" applyFont="1" applyFill="1" applyAlignment="1" applyProtection="1">
      <alignment horizontal="center" vertical="center"/>
    </xf>
    <xf numFmtId="0" fontId="6" fillId="7" borderId="0" xfId="0" applyFont="1" applyFill="1" applyProtection="1"/>
    <xf numFmtId="44" fontId="6" fillId="3" borderId="0" xfId="0" applyNumberFormat="1" applyFont="1" applyFill="1" applyProtection="1"/>
    <xf numFmtId="44" fontId="6" fillId="3" borderId="0" xfId="1" applyFont="1" applyFill="1" applyAlignment="1" applyProtection="1">
      <alignment horizontal="center" vertical="center"/>
    </xf>
    <xf numFmtId="7" fontId="6" fillId="3" borderId="0" xfId="0" applyNumberFormat="1" applyFont="1" applyFill="1" applyAlignment="1" applyProtection="1">
      <alignment horizontal="center" vertical="center"/>
    </xf>
    <xf numFmtId="167" fontId="6" fillId="3" borderId="0" xfId="1" applyNumberFormat="1" applyFont="1" applyFill="1" applyAlignment="1" applyProtection="1">
      <alignment horizontal="center" vertical="center"/>
    </xf>
    <xf numFmtId="44" fontId="6" fillId="2" borderId="0" xfId="1" applyFont="1" applyFill="1" applyAlignment="1" applyProtection="1">
      <alignment horizontal="center" vertical="center"/>
      <protection locked="0"/>
    </xf>
    <xf numFmtId="7" fontId="6" fillId="3" borderId="1" xfId="0" applyNumberFormat="1" applyFont="1" applyFill="1" applyBorder="1" applyAlignment="1" applyProtection="1">
      <alignment horizontal="center" vertical="center"/>
    </xf>
    <xf numFmtId="167" fontId="6" fillId="2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Protection="1"/>
    <xf numFmtId="0" fontId="5" fillId="3" borderId="0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/>
    </xf>
    <xf numFmtId="44" fontId="6" fillId="3" borderId="0" xfId="0" applyNumberFormat="1" applyFont="1" applyFill="1" applyBorder="1" applyAlignment="1" applyProtection="1">
      <alignment vertical="center"/>
    </xf>
    <xf numFmtId="167" fontId="6" fillId="3" borderId="0" xfId="0" applyNumberFormat="1" applyFont="1" applyFill="1" applyBorder="1" applyAlignment="1" applyProtection="1">
      <alignment horizontal="center" vertical="center"/>
    </xf>
    <xf numFmtId="167" fontId="5" fillId="3" borderId="3" xfId="0" applyNumberFormat="1" applyFont="1" applyFill="1" applyBorder="1" applyAlignment="1" applyProtection="1">
      <alignment horizontal="center" vertical="center"/>
    </xf>
    <xf numFmtId="9" fontId="6" fillId="7" borderId="0" xfId="1" applyNumberFormat="1" applyFont="1" applyFill="1" applyBorder="1" applyAlignment="1" applyProtection="1">
      <alignment horizontal="center" vertical="center"/>
    </xf>
    <xf numFmtId="0" fontId="5" fillId="6" borderId="0" xfId="0" applyFont="1" applyFill="1" applyBorder="1" applyAlignment="1" applyProtection="1">
      <alignment vertical="center"/>
    </xf>
    <xf numFmtId="167" fontId="5" fillId="6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Border="1" applyProtection="1"/>
    <xf numFmtId="167" fontId="6" fillId="4" borderId="0" xfId="0" applyNumberFormat="1" applyFont="1" applyFill="1" applyAlignment="1" applyProtection="1">
      <alignment horizontal="center" vertical="center"/>
    </xf>
    <xf numFmtId="7" fontId="6" fillId="2" borderId="0" xfId="1" applyNumberFormat="1" applyFont="1" applyFill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</xf>
    <xf numFmtId="166" fontId="6" fillId="3" borderId="0" xfId="0" applyNumberFormat="1" applyFont="1" applyFill="1" applyBorder="1" applyAlignment="1" applyProtection="1">
      <alignment horizontal="center" vertical="center"/>
    </xf>
    <xf numFmtId="44" fontId="5" fillId="7" borderId="0" xfId="0" applyNumberFormat="1" applyFont="1" applyFill="1" applyBorder="1" applyAlignment="1" applyProtection="1">
      <alignment horizontal="center" vertical="center"/>
    </xf>
    <xf numFmtId="7" fontId="6" fillId="0" borderId="0" xfId="1" applyNumberFormat="1" applyFont="1" applyAlignment="1" applyProtection="1">
      <alignment horizontal="center" vertical="center"/>
    </xf>
    <xf numFmtId="7" fontId="6" fillId="3" borderId="0" xfId="1" applyNumberFormat="1" applyFont="1" applyFill="1" applyAlignment="1" applyProtection="1">
      <alignment horizontal="center" vertic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 vertical="center"/>
    </xf>
    <xf numFmtId="167" fontId="6" fillId="2" borderId="0" xfId="1" applyNumberFormat="1" applyFont="1" applyFill="1" applyBorder="1" applyAlignment="1" applyProtection="1">
      <alignment horizontal="center" vertical="center"/>
      <protection locked="0"/>
    </xf>
    <xf numFmtId="167" fontId="6" fillId="3" borderId="0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left" vertical="center" wrapText="1"/>
    </xf>
    <xf numFmtId="44" fontId="6" fillId="3" borderId="0" xfId="1" applyFont="1" applyFill="1" applyBorder="1" applyAlignment="1" applyProtection="1">
      <alignment vertical="center"/>
    </xf>
    <xf numFmtId="10" fontId="6" fillId="3" borderId="0" xfId="2" applyNumberFormat="1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vertical="center"/>
    </xf>
    <xf numFmtId="0" fontId="6" fillId="6" borderId="0" xfId="0" applyFont="1" applyFill="1" applyBorder="1" applyAlignment="1" applyProtection="1">
      <alignment vertical="center"/>
    </xf>
    <xf numFmtId="44" fontId="6" fillId="6" borderId="0" xfId="1" applyFont="1" applyFill="1" applyBorder="1" applyAlignment="1" applyProtection="1">
      <alignment vertical="center"/>
    </xf>
    <xf numFmtId="44" fontId="6" fillId="3" borderId="0" xfId="4" applyFont="1" applyFill="1" applyBorder="1" applyAlignment="1" applyProtection="1">
      <alignment horizontal="left" vertical="center" wrapText="1"/>
    </xf>
    <xf numFmtId="7" fontId="5" fillId="3" borderId="2" xfId="1" applyNumberFormat="1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right" vertical="center"/>
    </xf>
    <xf numFmtId="7" fontId="5" fillId="3" borderId="0" xfId="1" applyNumberFormat="1" applyFont="1" applyFill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right" vertical="center"/>
    </xf>
    <xf numFmtId="44" fontId="7" fillId="7" borderId="0" xfId="0" applyNumberFormat="1" applyFont="1" applyFill="1" applyAlignment="1" applyProtection="1">
      <alignment horizontal="center" vertical="center"/>
    </xf>
    <xf numFmtId="0" fontId="6" fillId="5" borderId="0" xfId="0" applyFont="1" applyFill="1" applyAlignment="1" applyProtection="1">
      <alignment horizontal="center" vertical="center"/>
    </xf>
    <xf numFmtId="0" fontId="6" fillId="5" borderId="0" xfId="0" applyFont="1" applyFill="1" applyBorder="1" applyAlignment="1" applyProtection="1">
      <alignment vertical="center"/>
    </xf>
    <xf numFmtId="0" fontId="3" fillId="5" borderId="0" xfId="3" applyFont="1" applyFill="1" applyBorder="1" applyAlignment="1" applyProtection="1">
      <alignment horizontal="center" vertical="center" wrapText="1"/>
    </xf>
    <xf numFmtId="164" fontId="6" fillId="5" borderId="0" xfId="2" applyNumberFormat="1" applyFont="1" applyFill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left" vertical="center"/>
    </xf>
    <xf numFmtId="0" fontId="3" fillId="5" borderId="0" xfId="0" applyFont="1" applyFill="1" applyBorder="1" applyAlignment="1" applyProtection="1">
      <alignment horizontal="center" vertical="center"/>
    </xf>
    <xf numFmtId="5" fontId="3" fillId="5" borderId="0" xfId="1" applyNumberFormat="1" applyFont="1" applyFill="1" applyBorder="1" applyAlignment="1" applyProtection="1">
      <alignment horizontal="center" vertical="center"/>
    </xf>
    <xf numFmtId="7" fontId="6" fillId="5" borderId="0" xfId="0" applyNumberFormat="1" applyFont="1" applyFill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center"/>
    </xf>
    <xf numFmtId="164" fontId="6" fillId="5" borderId="0" xfId="0" applyNumberFormat="1" applyFont="1" applyFill="1" applyAlignment="1" applyProtection="1">
      <alignment horizontal="center" vertical="center"/>
    </xf>
    <xf numFmtId="0" fontId="5" fillId="6" borderId="0" xfId="0" applyFont="1" applyFill="1" applyAlignment="1" applyProtection="1">
      <alignment vertical="center"/>
    </xf>
    <xf numFmtId="167" fontId="5" fillId="6" borderId="0" xfId="0" applyNumberFormat="1" applyFont="1" applyFill="1" applyAlignment="1" applyProtection="1">
      <alignment horizontal="center" vertical="center"/>
    </xf>
    <xf numFmtId="9" fontId="6" fillId="2" borderId="0" xfId="0" applyNumberFormat="1" applyFont="1" applyFill="1" applyAlignment="1" applyProtection="1">
      <alignment vertical="center"/>
      <protection locked="0"/>
    </xf>
    <xf numFmtId="9" fontId="6" fillId="0" borderId="0" xfId="0" applyNumberFormat="1" applyFont="1" applyAlignment="1" applyProtection="1">
      <alignment vertical="center"/>
    </xf>
    <xf numFmtId="167" fontId="5" fillId="3" borderId="0" xfId="0" applyNumberFormat="1" applyFont="1" applyFill="1" applyBorder="1" applyAlignment="1" applyProtection="1">
      <alignment horizontal="center" vertical="center"/>
    </xf>
    <xf numFmtId="164" fontId="6" fillId="6" borderId="0" xfId="2" applyNumberFormat="1" applyFont="1" applyFill="1" applyBorder="1" applyAlignment="1" applyProtection="1">
      <alignment horizontal="center" vertical="center"/>
    </xf>
    <xf numFmtId="44" fontId="6" fillId="6" borderId="0" xfId="0" applyNumberFormat="1" applyFont="1" applyFill="1" applyBorder="1" applyAlignment="1" applyProtection="1">
      <alignment vertical="center"/>
    </xf>
    <xf numFmtId="10" fontId="6" fillId="6" borderId="0" xfId="2" applyNumberFormat="1" applyFont="1" applyFill="1" applyBorder="1" applyAlignment="1" applyProtection="1">
      <alignment vertical="center"/>
    </xf>
    <xf numFmtId="0" fontId="7" fillId="3" borderId="0" xfId="0" applyFont="1" applyFill="1" applyProtection="1"/>
    <xf numFmtId="0" fontId="6" fillId="3" borderId="0" xfId="0" applyFont="1" applyFill="1" applyBorder="1" applyAlignment="1" applyProtection="1">
      <alignment horizontal="center" vertical="center"/>
      <protection locked="0"/>
    </xf>
    <xf numFmtId="9" fontId="6" fillId="3" borderId="0" xfId="0" applyNumberFormat="1" applyFont="1" applyFill="1" applyBorder="1" applyAlignment="1" applyProtection="1">
      <alignment horizontal="center" vertical="center"/>
    </xf>
    <xf numFmtId="0" fontId="3" fillId="7" borderId="0" xfId="0" applyFont="1" applyFill="1" applyBorder="1" applyAlignment="1" applyProtection="1">
      <alignment horizontal="center" vertical="center"/>
    </xf>
    <xf numFmtId="167" fontId="6" fillId="2" borderId="0" xfId="0" applyNumberFormat="1" applyFont="1" applyFill="1" applyBorder="1" applyAlignment="1" applyProtection="1">
      <alignment horizontal="center" vertical="center"/>
      <protection locked="0"/>
    </xf>
    <xf numFmtId="9" fontId="6" fillId="3" borderId="0" xfId="0" applyNumberFormat="1" applyFont="1" applyFill="1" applyBorder="1" applyAlignment="1" applyProtection="1">
      <alignment vertical="center"/>
    </xf>
    <xf numFmtId="167" fontId="6" fillId="3" borderId="0" xfId="0" applyNumberFormat="1" applyFont="1" applyFill="1" applyBorder="1" applyAlignment="1" applyProtection="1">
      <alignment vertical="center"/>
    </xf>
    <xf numFmtId="44" fontId="5" fillId="6" borderId="0" xfId="0" applyNumberFormat="1" applyFont="1" applyFill="1" applyBorder="1" applyAlignment="1" applyProtection="1">
      <alignment vertical="center"/>
    </xf>
    <xf numFmtId="167" fontId="6" fillId="0" borderId="0" xfId="0" applyNumberFormat="1" applyFont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 applyProtection="1">
      <alignment vertical="center"/>
    </xf>
    <xf numFmtId="167" fontId="5" fillId="4" borderId="0" xfId="0" applyNumberFormat="1" applyFont="1" applyFill="1" applyBorder="1" applyAlignment="1" applyProtection="1">
      <alignment horizontal="center" vertical="center"/>
    </xf>
    <xf numFmtId="167" fontId="5" fillId="4" borderId="1" xfId="0" applyNumberFormat="1" applyFont="1" applyFill="1" applyBorder="1" applyAlignment="1" applyProtection="1">
      <alignment horizontal="center" vertical="center"/>
    </xf>
    <xf numFmtId="9" fontId="6" fillId="3" borderId="0" xfId="0" applyNumberFormat="1" applyFont="1" applyFill="1" applyProtection="1">
      <protection locked="0"/>
    </xf>
    <xf numFmtId="44" fontId="5" fillId="3" borderId="0" xfId="0" applyNumberFormat="1" applyFont="1" applyFill="1" applyBorder="1" applyAlignment="1" applyProtection="1">
      <alignment vertical="center"/>
    </xf>
    <xf numFmtId="0" fontId="5" fillId="7" borderId="0" xfId="0" applyFont="1" applyFill="1" applyAlignment="1" applyProtection="1">
      <alignment vertical="center"/>
    </xf>
    <xf numFmtId="167" fontId="5" fillId="7" borderId="0" xfId="0" applyNumberFormat="1" applyFont="1" applyFill="1" applyAlignment="1" applyProtection="1">
      <alignment horizontal="center" vertical="center"/>
    </xf>
    <xf numFmtId="0" fontId="6" fillId="7" borderId="0" xfId="0" applyFont="1" applyFill="1" applyAlignment="1" applyProtection="1">
      <alignment horizontal="center"/>
    </xf>
    <xf numFmtId="167" fontId="6" fillId="7" borderId="0" xfId="0" applyNumberFormat="1" applyFont="1" applyFill="1" applyAlignment="1" applyProtection="1">
      <alignment horizontal="center" vertical="center"/>
    </xf>
    <xf numFmtId="167" fontId="6" fillId="7" borderId="0" xfId="0" applyNumberFormat="1" applyFont="1" applyFill="1" applyBorder="1" applyAlignment="1" applyProtection="1">
      <alignment horizontal="center" vertical="center"/>
    </xf>
    <xf numFmtId="167" fontId="6" fillId="7" borderId="0" xfId="0" applyNumberFormat="1" applyFont="1" applyFill="1" applyAlignment="1" applyProtection="1">
      <alignment horizontal="center"/>
    </xf>
    <xf numFmtId="0" fontId="8" fillId="0" borderId="0" xfId="0" applyFont="1" applyAlignment="1">
      <alignment horizontal="left" wrapText="1"/>
    </xf>
    <xf numFmtId="0" fontId="7" fillId="4" borderId="0" xfId="0" applyFont="1" applyFill="1" applyAlignment="1" applyProtection="1">
      <alignment horizontal="left" wrapText="1"/>
    </xf>
    <xf numFmtId="0" fontId="6" fillId="3" borderId="0" xfId="0" applyFont="1" applyFill="1" applyBorder="1" applyAlignment="1" applyProtection="1">
      <alignment horizontal="left" vertical="center" wrapText="1"/>
    </xf>
    <xf numFmtId="164" fontId="6" fillId="2" borderId="0" xfId="2" applyNumberFormat="1" applyFont="1" applyFill="1" applyAlignment="1" applyProtection="1">
      <alignment horizontal="center" vertical="center"/>
      <protection locked="0"/>
    </xf>
    <xf numFmtId="164" fontId="6" fillId="2" borderId="1" xfId="2" applyNumberFormat="1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Border="1" applyAlignment="1" applyProtection="1">
      <alignment horizontal="left" vertical="center" wrapText="1"/>
    </xf>
    <xf numFmtId="0" fontId="7" fillId="4" borderId="0" xfId="0" applyFont="1" applyFill="1" applyAlignment="1" applyProtection="1">
      <alignment horizontal="left" vertical="center" wrapText="1"/>
    </xf>
    <xf numFmtId="0" fontId="6" fillId="5" borderId="0" xfId="0" applyFont="1" applyFill="1" applyAlignment="1" applyProtection="1">
      <alignment horizontal="left" vertical="center" wrapText="1"/>
    </xf>
    <xf numFmtId="7" fontId="6" fillId="2" borderId="0" xfId="0" applyNumberFormat="1" applyFont="1" applyFill="1" applyAlignment="1" applyProtection="1">
      <alignment horizontal="center" vertical="center"/>
      <protection locked="0"/>
    </xf>
  </cellXfs>
  <cellStyles count="6">
    <cellStyle name="Monétaire" xfId="1" builtinId="4"/>
    <cellStyle name="Monétaire 2" xfId="4" xr:uid="{03FD5249-E696-3844-9E2F-40293AA08939}"/>
    <cellStyle name="Normal" xfId="0" builtinId="0"/>
    <cellStyle name="Normal 2" xfId="3" xr:uid="{CACC308F-B35E-FE4E-BB8F-0BE8633C3F79}"/>
    <cellStyle name="Normal 2 3" xfId="5" xr:uid="{EC2049C7-CA3D-644C-ADF6-2F9FBDA4933F}"/>
    <cellStyle name="Pourcentage" xfId="2" builtinId="5"/>
  </cellStyles>
  <dxfs count="0"/>
  <tableStyles count="0" defaultTableStyle="TableStyleMedium2" defaultPivotStyle="PivotStyleLight16"/>
  <colors>
    <mruColors>
      <color rgb="FFEDC4FF"/>
      <color rgb="FFD4A4DA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637D6-9525-6A4E-9BAC-601357F87CE5}">
  <dimension ref="A1:AW288"/>
  <sheetViews>
    <sheetView tabSelected="1" zoomScaleNormal="100" workbookViewId="0">
      <selection activeCell="O46" sqref="O46"/>
    </sheetView>
  </sheetViews>
  <sheetFormatPr baseColWidth="10" defaultRowHeight="15" x14ac:dyDescent="0.2"/>
  <cols>
    <col min="1" max="1" width="5.33203125" style="19" customWidth="1"/>
    <col min="2" max="2" width="27.5" style="15" customWidth="1"/>
    <col min="3" max="3" width="11.83203125" style="15" customWidth="1"/>
    <col min="4" max="4" width="11.6640625" style="15" customWidth="1"/>
    <col min="5" max="5" width="13.5" style="15" customWidth="1"/>
    <col min="6" max="6" width="14.83203125" style="15" customWidth="1"/>
    <col min="7" max="7" width="13.33203125" style="15" bestFit="1" customWidth="1"/>
    <col min="8" max="8" width="19.5" style="15" customWidth="1"/>
    <col min="9" max="9" width="16.33203125" style="22" customWidth="1"/>
    <col min="10" max="10" width="13.6640625" style="22" customWidth="1"/>
    <col min="11" max="11" width="4.83203125" style="23" customWidth="1"/>
    <col min="12" max="12" width="6" style="86" customWidth="1"/>
    <col min="13" max="13" width="55.6640625" style="15" customWidth="1"/>
    <col min="14" max="15" width="21" style="86" customWidth="1"/>
    <col min="16" max="16" width="36.5" style="25" customWidth="1"/>
    <col min="17" max="17" width="10.83203125" style="8"/>
    <col min="18" max="18" width="10.83203125" style="23"/>
    <col min="19" max="19" width="0" style="23" hidden="1" customWidth="1"/>
    <col min="20" max="49" width="10.83203125" style="23"/>
    <col min="50" max="16384" width="10.83203125" style="64"/>
  </cols>
  <sheetData>
    <row r="1" spans="1:19" ht="44" customHeight="1" x14ac:dyDescent="0.25">
      <c r="B1" s="139" t="s">
        <v>154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1:19" s="23" customFormat="1" ht="19" customHeight="1" x14ac:dyDescent="0.2">
      <c r="A2" s="19"/>
      <c r="B2" s="20" t="s">
        <v>133</v>
      </c>
      <c r="C2" s="21"/>
      <c r="D2" s="21"/>
      <c r="E2" s="21"/>
      <c r="F2" s="21"/>
      <c r="G2" s="21"/>
      <c r="H2" s="21"/>
      <c r="I2" s="22"/>
      <c r="J2" s="22"/>
      <c r="L2" s="24"/>
      <c r="M2" s="140" t="s">
        <v>108</v>
      </c>
      <c r="N2" s="140"/>
      <c r="O2" s="140"/>
      <c r="P2" s="140"/>
      <c r="Q2" s="8"/>
    </row>
    <row r="3" spans="1:19" s="23" customFormat="1" x14ac:dyDescent="0.2">
      <c r="A3" s="19"/>
      <c r="B3" s="20" t="s">
        <v>141</v>
      </c>
      <c r="C3" s="21"/>
      <c r="D3" s="21"/>
      <c r="E3" s="21"/>
      <c r="F3" s="21"/>
      <c r="G3" s="21"/>
      <c r="H3" s="21"/>
      <c r="I3" s="22"/>
      <c r="J3" s="22"/>
      <c r="L3" s="24"/>
      <c r="M3" s="7"/>
      <c r="N3" s="7"/>
      <c r="O3" s="24"/>
      <c r="P3" s="25"/>
      <c r="Q3" s="8"/>
    </row>
    <row r="4" spans="1:19" s="23" customFormat="1" x14ac:dyDescent="0.2">
      <c r="A4" s="19"/>
      <c r="B4" s="20" t="s">
        <v>76</v>
      </c>
      <c r="C4" s="21"/>
      <c r="D4" s="21"/>
      <c r="E4" s="21"/>
      <c r="F4" s="21"/>
      <c r="G4" s="21"/>
      <c r="H4" s="21"/>
      <c r="I4" s="22"/>
      <c r="J4" s="22"/>
      <c r="L4" s="24"/>
      <c r="M4" s="8" t="s">
        <v>121</v>
      </c>
      <c r="N4" s="24"/>
      <c r="O4" s="26">
        <v>0</v>
      </c>
      <c r="P4" s="25"/>
      <c r="Q4" s="8"/>
      <c r="S4" s="8"/>
    </row>
    <row r="5" spans="1:19" s="23" customFormat="1" x14ac:dyDescent="0.2">
      <c r="A5" s="19"/>
      <c r="B5" s="21"/>
      <c r="C5" s="21"/>
      <c r="D5" s="21"/>
      <c r="E5" s="21"/>
      <c r="F5" s="21"/>
      <c r="G5" s="21"/>
      <c r="H5" s="21"/>
      <c r="I5" s="22"/>
      <c r="J5" s="22"/>
      <c r="L5" s="24"/>
      <c r="M5" s="8" t="s">
        <v>109</v>
      </c>
      <c r="N5" s="24"/>
      <c r="O5" s="26">
        <v>0</v>
      </c>
      <c r="P5" s="25"/>
      <c r="Q5" s="27"/>
      <c r="R5" s="24"/>
      <c r="S5" s="23" t="s">
        <v>22</v>
      </c>
    </row>
    <row r="6" spans="1:19" s="23" customFormat="1" ht="40" customHeight="1" x14ac:dyDescent="0.2">
      <c r="A6" s="19"/>
      <c r="B6" s="145" t="s">
        <v>75</v>
      </c>
      <c r="C6" s="145"/>
      <c r="D6" s="145"/>
      <c r="E6" s="145"/>
      <c r="F6" s="145"/>
      <c r="G6" s="145"/>
      <c r="H6" s="145"/>
      <c r="I6" s="22"/>
      <c r="J6" s="25"/>
      <c r="L6" s="24"/>
      <c r="M6" s="9" t="s">
        <v>5</v>
      </c>
      <c r="N6" s="28" t="s">
        <v>146</v>
      </c>
      <c r="O6" s="28" t="s">
        <v>146</v>
      </c>
      <c r="P6" s="25"/>
      <c r="Q6" s="27"/>
      <c r="R6" s="24"/>
      <c r="S6" s="23" t="s">
        <v>23</v>
      </c>
    </row>
    <row r="7" spans="1:19" s="23" customFormat="1" ht="64" x14ac:dyDescent="0.2">
      <c r="A7" s="19"/>
      <c r="B7" s="24"/>
      <c r="C7" s="28" t="s">
        <v>62</v>
      </c>
      <c r="D7" s="28" t="s">
        <v>70</v>
      </c>
      <c r="E7" s="28" t="s">
        <v>87</v>
      </c>
      <c r="F7" s="29"/>
      <c r="G7" s="30"/>
      <c r="H7" s="8"/>
      <c r="I7" s="31"/>
      <c r="J7" s="22"/>
      <c r="L7" s="24" t="s">
        <v>114</v>
      </c>
      <c r="M7" s="8" t="s">
        <v>0</v>
      </c>
      <c r="N7" s="28" t="s">
        <v>3</v>
      </c>
      <c r="O7" s="28" t="s">
        <v>4</v>
      </c>
      <c r="P7" s="25" t="s">
        <v>120</v>
      </c>
      <c r="Q7" s="8"/>
    </row>
    <row r="8" spans="1:19" s="8" customFormat="1" x14ac:dyDescent="0.2">
      <c r="A8" s="32"/>
      <c r="B8" s="33" t="s">
        <v>137</v>
      </c>
      <c r="C8" s="34">
        <v>0</v>
      </c>
      <c r="D8" s="142">
        <v>1</v>
      </c>
      <c r="E8" s="30">
        <f>C8*$G$18*D8</f>
        <v>0</v>
      </c>
      <c r="F8" s="29"/>
      <c r="G8" s="30"/>
      <c r="I8" s="31"/>
      <c r="J8" s="22"/>
      <c r="L8" s="24">
        <v>1</v>
      </c>
      <c r="M8" s="8" t="s">
        <v>1</v>
      </c>
      <c r="N8" s="24"/>
      <c r="O8" s="24"/>
      <c r="P8" s="25"/>
    </row>
    <row r="9" spans="1:19" s="23" customFormat="1" x14ac:dyDescent="0.2">
      <c r="A9" s="19"/>
      <c r="B9" s="33" t="s">
        <v>138</v>
      </c>
      <c r="C9" s="34">
        <v>0</v>
      </c>
      <c r="D9" s="142"/>
      <c r="E9" s="30">
        <f>C9*D8*$G$18</f>
        <v>0</v>
      </c>
      <c r="F9" s="29"/>
      <c r="G9" s="30"/>
      <c r="H9" s="8"/>
      <c r="I9" s="31"/>
      <c r="J9" s="22"/>
      <c r="L9" s="24">
        <v>2</v>
      </c>
      <c r="M9" s="8" t="s">
        <v>2</v>
      </c>
      <c r="N9" s="24"/>
      <c r="O9" s="24"/>
      <c r="P9" s="25"/>
      <c r="Q9" s="8"/>
    </row>
    <row r="10" spans="1:19" s="23" customFormat="1" x14ac:dyDescent="0.2">
      <c r="A10" s="19"/>
      <c r="B10" s="33" t="s">
        <v>139</v>
      </c>
      <c r="C10" s="35">
        <v>0</v>
      </c>
      <c r="D10" s="143"/>
      <c r="E10" s="36">
        <f>C10*D8*$G$18</f>
        <v>0</v>
      </c>
      <c r="F10" s="29"/>
      <c r="G10" s="30"/>
      <c r="H10" s="8"/>
      <c r="I10" s="31"/>
      <c r="J10" s="22"/>
      <c r="L10" s="24">
        <v>3</v>
      </c>
      <c r="M10" s="7" t="s">
        <v>6</v>
      </c>
      <c r="N10" s="24"/>
      <c r="O10" s="24"/>
      <c r="P10" s="25"/>
      <c r="Q10" s="8"/>
    </row>
    <row r="11" spans="1:19" s="23" customFormat="1" x14ac:dyDescent="0.2">
      <c r="A11" s="19"/>
      <c r="B11" s="24"/>
      <c r="C11" s="24">
        <f>SUM(C8:C10)</f>
        <v>0</v>
      </c>
      <c r="D11" s="8"/>
      <c r="E11" s="30">
        <f>SUM(E8:E10)</f>
        <v>0</v>
      </c>
      <c r="F11" s="29"/>
      <c r="G11" s="30"/>
      <c r="H11" s="8"/>
      <c r="I11" s="31"/>
      <c r="J11" s="22"/>
      <c r="L11" s="24">
        <v>4</v>
      </c>
      <c r="M11" s="8" t="s">
        <v>7</v>
      </c>
      <c r="N11" s="37">
        <f>C8</f>
        <v>0</v>
      </c>
      <c r="O11" s="37">
        <f>N11</f>
        <v>0</v>
      </c>
      <c r="P11" s="25"/>
      <c r="Q11" s="8"/>
      <c r="R11" s="38"/>
    </row>
    <row r="12" spans="1:19" s="23" customFormat="1" x14ac:dyDescent="0.2">
      <c r="A12" s="19"/>
      <c r="B12" s="24"/>
      <c r="C12" s="24"/>
      <c r="D12" s="24"/>
      <c r="E12" s="8"/>
      <c r="F12" s="29"/>
      <c r="G12" s="39"/>
      <c r="H12" s="39"/>
      <c r="I12" s="31"/>
      <c r="J12" s="22"/>
      <c r="L12" s="24">
        <v>5</v>
      </c>
      <c r="M12" s="8" t="s">
        <v>8</v>
      </c>
      <c r="N12" s="24">
        <f>H16+H17</f>
        <v>261</v>
      </c>
      <c r="O12" s="24">
        <f>N12</f>
        <v>261</v>
      </c>
      <c r="P12" s="25"/>
      <c r="Q12" s="8"/>
    </row>
    <row r="13" spans="1:19" s="23" customFormat="1" ht="32" x14ac:dyDescent="0.2">
      <c r="A13" s="19"/>
      <c r="B13" s="40" t="s">
        <v>130</v>
      </c>
      <c r="C13" s="41"/>
      <c r="D13" s="41"/>
      <c r="E13" s="41"/>
      <c r="F13" s="41"/>
      <c r="G13" s="41"/>
      <c r="H13" s="41"/>
      <c r="I13" s="43" t="s">
        <v>116</v>
      </c>
      <c r="J13" s="42"/>
      <c r="L13" s="24">
        <v>6</v>
      </c>
      <c r="M13" s="8" t="s">
        <v>9</v>
      </c>
      <c r="N13" s="44">
        <f>H20</f>
        <v>8.5</v>
      </c>
      <c r="O13" s="44">
        <f>N13*(1+$O$4)</f>
        <v>8.5</v>
      </c>
      <c r="P13" s="25"/>
      <c r="Q13" s="8"/>
    </row>
    <row r="14" spans="1:19" s="23" customFormat="1" x14ac:dyDescent="0.2">
      <c r="A14" s="19"/>
      <c r="B14" s="45" t="s">
        <v>142</v>
      </c>
      <c r="C14" s="8"/>
      <c r="D14" s="46">
        <f>(E8*1.6+E9*1+E10*0.8)*1.15</f>
        <v>0</v>
      </c>
      <c r="E14" s="39" t="s">
        <v>60</v>
      </c>
      <c r="F14" s="47">
        <v>0.48</v>
      </c>
      <c r="G14" s="48">
        <v>0.33</v>
      </c>
      <c r="H14" s="49">
        <f>D14*F14*G14</f>
        <v>0</v>
      </c>
      <c r="I14" s="22" t="s">
        <v>91</v>
      </c>
      <c r="J14" s="22"/>
      <c r="L14" s="24">
        <v>7</v>
      </c>
      <c r="M14" s="8" t="s">
        <v>10</v>
      </c>
      <c r="N14" s="50">
        <f>J31+J41+J45+J54+J68+J73+J35+J83+J36+J91+J92</f>
        <v>0</v>
      </c>
      <c r="O14" s="51">
        <f>N14*(1+$O$4)</f>
        <v>0</v>
      </c>
      <c r="P14" s="25"/>
      <c r="Q14" s="8"/>
    </row>
    <row r="15" spans="1:19" s="23" customFormat="1" ht="32" x14ac:dyDescent="0.2">
      <c r="A15" s="19"/>
      <c r="B15" s="40" t="s">
        <v>115</v>
      </c>
      <c r="C15" s="41"/>
      <c r="D15" s="41"/>
      <c r="E15" s="41"/>
      <c r="F15" s="41"/>
      <c r="G15" s="41"/>
      <c r="H15" s="41"/>
      <c r="I15" s="22"/>
      <c r="J15" s="22"/>
      <c r="L15" s="24">
        <v>8</v>
      </c>
      <c r="M15" s="10" t="s">
        <v>11</v>
      </c>
      <c r="N15" s="52">
        <f>N11*N12*-J36+N11*N12*N14</f>
        <v>0</v>
      </c>
      <c r="O15" s="52">
        <f>N15*(1+$O$4)</f>
        <v>0</v>
      </c>
      <c r="P15" s="53">
        <f>N15</f>
        <v>0</v>
      </c>
      <c r="Q15" s="54" t="s">
        <v>147</v>
      </c>
    </row>
    <row r="16" spans="1:19" s="23" customFormat="1" x14ac:dyDescent="0.2">
      <c r="A16" s="19"/>
      <c r="B16" s="8" t="s">
        <v>78</v>
      </c>
      <c r="C16" s="8"/>
      <c r="D16" s="8"/>
      <c r="E16" s="27" t="s">
        <v>110</v>
      </c>
      <c r="F16" s="24" t="s">
        <v>77</v>
      </c>
      <c r="G16" s="55" t="s">
        <v>112</v>
      </c>
      <c r="H16" s="24">
        <v>197</v>
      </c>
      <c r="I16" s="22"/>
      <c r="J16" s="135"/>
      <c r="L16" s="24">
        <v>9</v>
      </c>
      <c r="M16" s="7" t="s">
        <v>12</v>
      </c>
      <c r="N16" s="24"/>
      <c r="O16" s="24"/>
      <c r="P16" s="25"/>
      <c r="Q16" s="8"/>
    </row>
    <row r="17" spans="1:49" s="23" customFormat="1" x14ac:dyDescent="0.2">
      <c r="A17" s="19"/>
      <c r="B17" s="8" t="s">
        <v>78</v>
      </c>
      <c r="C17" s="8"/>
      <c r="D17" s="8"/>
      <c r="E17" s="27" t="s">
        <v>111</v>
      </c>
      <c r="F17" s="24" t="s">
        <v>77</v>
      </c>
      <c r="G17" s="55" t="s">
        <v>113</v>
      </c>
      <c r="H17" s="24">
        <v>64</v>
      </c>
      <c r="I17" s="22"/>
      <c r="J17" s="135"/>
      <c r="K17" s="57"/>
      <c r="L17" s="24">
        <v>10</v>
      </c>
      <c r="M17" s="8" t="s">
        <v>7</v>
      </c>
      <c r="N17" s="24">
        <f>C9+C10</f>
        <v>0</v>
      </c>
      <c r="O17" s="24">
        <f>N17</f>
        <v>0</v>
      </c>
      <c r="P17" s="25"/>
      <c r="Q17" s="8"/>
    </row>
    <row r="18" spans="1:49" s="23" customFormat="1" x14ac:dyDescent="0.2">
      <c r="A18" s="19"/>
      <c r="B18" s="45" t="s">
        <v>131</v>
      </c>
      <c r="C18" s="58">
        <v>8.5</v>
      </c>
      <c r="D18" s="24" t="s">
        <v>60</v>
      </c>
      <c r="E18" s="28">
        <f>H16</f>
        <v>197</v>
      </c>
      <c r="F18" s="24" t="s">
        <v>79</v>
      </c>
      <c r="G18" s="24">
        <f>261</f>
        <v>261</v>
      </c>
      <c r="H18" s="59">
        <f>C18*E18/G18</f>
        <v>6.4157088122605366</v>
      </c>
      <c r="I18" s="22"/>
      <c r="J18" s="22"/>
      <c r="K18" s="57"/>
      <c r="L18" s="24">
        <v>11</v>
      </c>
      <c r="M18" s="8" t="s">
        <v>8</v>
      </c>
      <c r="N18" s="24">
        <f>N12</f>
        <v>261</v>
      </c>
      <c r="O18" s="24">
        <f>O12</f>
        <v>261</v>
      </c>
      <c r="P18" s="25"/>
      <c r="Q18" s="8"/>
    </row>
    <row r="19" spans="1:49" s="23" customFormat="1" x14ac:dyDescent="0.2">
      <c r="A19" s="19"/>
      <c r="B19" s="45" t="s">
        <v>131</v>
      </c>
      <c r="C19" s="61">
        <v>8.5</v>
      </c>
      <c r="D19" s="24" t="s">
        <v>60</v>
      </c>
      <c r="E19" s="28">
        <f>H17</f>
        <v>64</v>
      </c>
      <c r="F19" s="24" t="s">
        <v>79</v>
      </c>
      <c r="G19" s="24">
        <f>261</f>
        <v>261</v>
      </c>
      <c r="H19" s="62">
        <f>C19*E19/G19</f>
        <v>2.0842911877394634</v>
      </c>
      <c r="I19" s="22"/>
      <c r="J19" s="22"/>
      <c r="K19" s="57"/>
      <c r="L19" s="24">
        <v>12</v>
      </c>
      <c r="M19" s="8" t="s">
        <v>9</v>
      </c>
      <c r="N19" s="60">
        <f>N13</f>
        <v>8.5</v>
      </c>
      <c r="O19" s="44">
        <f>N19*(1+$O$4)</f>
        <v>8.5</v>
      </c>
      <c r="P19" s="25"/>
      <c r="Q19" s="8"/>
    </row>
    <row r="20" spans="1:49" s="8" customFormat="1" x14ac:dyDescent="0.2">
      <c r="A20" s="32"/>
      <c r="B20" s="45" t="s">
        <v>132</v>
      </c>
      <c r="C20" s="58"/>
      <c r="D20" s="24"/>
      <c r="E20" s="28"/>
      <c r="F20" s="24"/>
      <c r="G20" s="24"/>
      <c r="H20" s="59">
        <f>H18+H19</f>
        <v>8.5</v>
      </c>
      <c r="I20" s="22"/>
      <c r="J20" s="22"/>
      <c r="L20" s="24">
        <v>13</v>
      </c>
      <c r="M20" s="8" t="s">
        <v>10</v>
      </c>
      <c r="N20" s="50">
        <f>J32+J41+J45+J54+J68+J73+J35+J83+J36+J91+J92</f>
        <v>0</v>
      </c>
      <c r="O20" s="51">
        <f>N20*(1+$O$4)</f>
        <v>0</v>
      </c>
      <c r="P20" s="25"/>
    </row>
    <row r="21" spans="1:49" s="8" customFormat="1" ht="43" customHeight="1" x14ac:dyDescent="0.2">
      <c r="A21" s="32"/>
      <c r="I21" s="22"/>
      <c r="J21" s="22"/>
      <c r="L21" s="24">
        <v>14</v>
      </c>
      <c r="M21" s="9" t="s">
        <v>11</v>
      </c>
      <c r="N21" s="52">
        <f>N17*N18*-J36+N17*N18*N20</f>
        <v>0</v>
      </c>
      <c r="O21" s="52">
        <f>N21*(1+$O$4)</f>
        <v>0</v>
      </c>
      <c r="P21" s="53">
        <f>N21</f>
        <v>0</v>
      </c>
      <c r="Q21" s="54" t="s">
        <v>147</v>
      </c>
    </row>
    <row r="22" spans="1:49" ht="32" x14ac:dyDescent="0.2">
      <c r="B22" s="65"/>
      <c r="C22" s="17"/>
      <c r="D22" s="17"/>
      <c r="E22" s="66" t="s">
        <v>80</v>
      </c>
      <c r="F22" s="8"/>
      <c r="G22" s="66"/>
      <c r="H22" s="66" t="s">
        <v>82</v>
      </c>
      <c r="I22" s="67"/>
      <c r="J22" s="42"/>
      <c r="L22" s="24">
        <v>15</v>
      </c>
      <c r="M22" s="8" t="s">
        <v>15</v>
      </c>
      <c r="N22" s="63"/>
      <c r="O22" s="63"/>
    </row>
    <row r="23" spans="1:49" s="15" customFormat="1" x14ac:dyDescent="0.2">
      <c r="A23" s="32"/>
      <c r="B23" s="17" t="s">
        <v>21</v>
      </c>
      <c r="C23" s="68">
        <f>H20</f>
        <v>8.5</v>
      </c>
      <c r="D23" s="24" t="s">
        <v>60</v>
      </c>
      <c r="E23" s="30">
        <f>E8</f>
        <v>0</v>
      </c>
      <c r="F23" s="8"/>
      <c r="G23" s="24" t="s">
        <v>61</v>
      </c>
      <c r="H23" s="69">
        <f>C23*E23</f>
        <v>0</v>
      </c>
      <c r="I23" s="67"/>
      <c r="J23" s="67"/>
      <c r="K23" s="8"/>
      <c r="L23" s="24">
        <v>16</v>
      </c>
      <c r="M23" s="17" t="s">
        <v>16</v>
      </c>
      <c r="N23" s="63"/>
      <c r="O23" s="63"/>
      <c r="P23" s="25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</row>
    <row r="24" spans="1:49" x14ac:dyDescent="0.2">
      <c r="B24" s="17" t="s">
        <v>13</v>
      </c>
      <c r="C24" s="68">
        <f>C23</f>
        <v>8.5</v>
      </c>
      <c r="D24" s="24" t="s">
        <v>60</v>
      </c>
      <c r="E24" s="30">
        <f>E9</f>
        <v>0</v>
      </c>
      <c r="F24" s="8"/>
      <c r="G24" s="24" t="s">
        <v>61</v>
      </c>
      <c r="H24" s="69">
        <f>C24*E24</f>
        <v>0</v>
      </c>
      <c r="I24" s="71"/>
      <c r="J24" s="67"/>
      <c r="L24" s="24">
        <v>17</v>
      </c>
      <c r="M24" s="18" t="s">
        <v>17</v>
      </c>
      <c r="N24" s="70">
        <f>N15+N21+N22+N23</f>
        <v>0</v>
      </c>
      <c r="O24" s="70">
        <f>O15+O21+O22+O23</f>
        <v>0</v>
      </c>
      <c r="P24" s="53">
        <f>P15+P21</f>
        <v>0</v>
      </c>
    </row>
    <row r="25" spans="1:49" s="15" customFormat="1" x14ac:dyDescent="0.2">
      <c r="A25" s="32"/>
      <c r="B25" s="17" t="s">
        <v>14</v>
      </c>
      <c r="C25" s="68">
        <f>C24</f>
        <v>8.5</v>
      </c>
      <c r="D25" s="24" t="s">
        <v>60</v>
      </c>
      <c r="E25" s="30">
        <f>E10</f>
        <v>0</v>
      </c>
      <c r="F25" s="8"/>
      <c r="G25" s="24" t="s">
        <v>61</v>
      </c>
      <c r="H25" s="51">
        <f>C25*E25</f>
        <v>0</v>
      </c>
      <c r="I25" s="67"/>
      <c r="J25" s="67"/>
      <c r="K25" s="8"/>
      <c r="L25" s="24">
        <v>18</v>
      </c>
      <c r="M25" s="8"/>
      <c r="N25" s="24"/>
      <c r="O25" s="24"/>
      <c r="P25" s="25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</row>
    <row r="26" spans="1:49" x14ac:dyDescent="0.2">
      <c r="B26" s="72" t="s">
        <v>89</v>
      </c>
      <c r="C26" s="72"/>
      <c r="D26" s="72"/>
      <c r="E26" s="72"/>
      <c r="F26" s="72"/>
      <c r="G26" s="72"/>
      <c r="H26" s="73">
        <f>SUM(H23:H25)</f>
        <v>0</v>
      </c>
      <c r="I26" s="67"/>
      <c r="J26" s="79"/>
      <c r="L26" s="24">
        <v>19</v>
      </c>
      <c r="M26" s="8"/>
      <c r="N26" s="24"/>
      <c r="O26" s="24"/>
    </row>
    <row r="27" spans="1:49" x14ac:dyDescent="0.2">
      <c r="B27" s="8"/>
      <c r="C27" s="8"/>
      <c r="D27" s="8"/>
      <c r="E27" s="8"/>
      <c r="F27" s="8"/>
      <c r="G27" s="8"/>
      <c r="H27" s="44"/>
      <c r="I27" s="67"/>
      <c r="L27" s="24">
        <v>20</v>
      </c>
      <c r="M27" s="7" t="s">
        <v>35</v>
      </c>
      <c r="N27" s="24"/>
      <c r="O27" s="24"/>
    </row>
    <row r="28" spans="1:49" x14ac:dyDescent="0.2">
      <c r="B28" s="40" t="s">
        <v>83</v>
      </c>
      <c r="C28" s="41"/>
      <c r="D28" s="41"/>
      <c r="E28" s="41"/>
      <c r="F28" s="41"/>
      <c r="G28" s="41"/>
      <c r="H28" s="75"/>
      <c r="I28" s="67"/>
      <c r="K28" s="74"/>
      <c r="L28" s="24">
        <v>21</v>
      </c>
      <c r="M28" s="7" t="s">
        <v>36</v>
      </c>
      <c r="N28" s="24"/>
      <c r="O28" s="24"/>
      <c r="P28" s="25" t="s">
        <v>117</v>
      </c>
    </row>
    <row r="29" spans="1:49" ht="16" x14ac:dyDescent="0.2">
      <c r="C29" s="17"/>
      <c r="D29" s="17"/>
      <c r="E29" s="17"/>
      <c r="F29" s="66"/>
      <c r="G29" s="17"/>
      <c r="H29" s="69"/>
      <c r="I29" s="67"/>
      <c r="J29" s="67"/>
      <c r="K29" s="74"/>
      <c r="L29" s="24">
        <v>22</v>
      </c>
      <c r="M29" s="11" t="s">
        <v>40</v>
      </c>
      <c r="N29" s="76"/>
      <c r="O29" s="59">
        <f>N29*(1+$O$5)</f>
        <v>0</v>
      </c>
      <c r="P29" s="53">
        <f>H34+H35-P31-P32+H69+H81+H76</f>
        <v>0</v>
      </c>
    </row>
    <row r="30" spans="1:49" s="15" customFormat="1" ht="32" x14ac:dyDescent="0.2">
      <c r="A30" s="8"/>
      <c r="B30" s="65" t="s">
        <v>143</v>
      </c>
      <c r="C30" s="77" t="s">
        <v>84</v>
      </c>
      <c r="D30" s="77"/>
      <c r="E30" s="66" t="s">
        <v>80</v>
      </c>
      <c r="F30" s="77"/>
      <c r="G30" s="77"/>
      <c r="H30" s="69"/>
      <c r="I30" s="67"/>
      <c r="J30" s="42" t="s">
        <v>81</v>
      </c>
      <c r="K30" s="17"/>
      <c r="L30" s="24">
        <v>23</v>
      </c>
      <c r="M30" s="2" t="s">
        <v>37</v>
      </c>
      <c r="N30" s="76"/>
      <c r="O30" s="59">
        <f>N30*(1+$O$5)</f>
        <v>0</v>
      </c>
      <c r="P30" s="53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</row>
    <row r="31" spans="1:49" x14ac:dyDescent="0.2">
      <c r="B31" s="17" t="s">
        <v>21</v>
      </c>
      <c r="C31" s="68">
        <v>57.06</v>
      </c>
      <c r="D31" s="77" t="s">
        <v>60</v>
      </c>
      <c r="E31" s="78">
        <f>E23</f>
        <v>0</v>
      </c>
      <c r="F31" s="17"/>
      <c r="G31" s="24" t="s">
        <v>61</v>
      </c>
      <c r="H31" s="69">
        <f>C31*E31</f>
        <v>0</v>
      </c>
      <c r="I31" s="67"/>
      <c r="J31" s="137">
        <f>IF(E31=0,0,H31/(C8*261))</f>
        <v>0</v>
      </c>
      <c r="K31" s="74"/>
      <c r="L31" s="24">
        <v>24</v>
      </c>
      <c r="M31" s="2" t="s">
        <v>38</v>
      </c>
      <c r="N31" s="76"/>
      <c r="O31" s="59">
        <f>N31*(1+$O$5)</f>
        <v>0</v>
      </c>
      <c r="P31" s="53">
        <f>E11*0.8</f>
        <v>0</v>
      </c>
    </row>
    <row r="32" spans="1:49" x14ac:dyDescent="0.2">
      <c r="B32" s="17" t="s">
        <v>13</v>
      </c>
      <c r="C32" s="68">
        <v>35.96</v>
      </c>
      <c r="D32" s="77" t="s">
        <v>60</v>
      </c>
      <c r="E32" s="78">
        <f>E24</f>
        <v>0</v>
      </c>
      <c r="F32" s="17"/>
      <c r="G32" s="24" t="s">
        <v>61</v>
      </c>
      <c r="H32" s="69">
        <f>C32*E32</f>
        <v>0</v>
      </c>
      <c r="I32" s="67"/>
      <c r="J32" s="137">
        <f>IF((E32+E33)=0,0,(H32+H33)/((C9+C10)*261))</f>
        <v>0</v>
      </c>
      <c r="K32" s="74"/>
      <c r="L32" s="24">
        <v>25</v>
      </c>
      <c r="M32" s="2" t="s">
        <v>41</v>
      </c>
      <c r="N32" s="76"/>
      <c r="O32" s="59">
        <f>N32*(1+$O$5)</f>
        <v>0</v>
      </c>
      <c r="P32" s="53">
        <f>H14</f>
        <v>0</v>
      </c>
    </row>
    <row r="33" spans="1:49" x14ac:dyDescent="0.2">
      <c r="B33" s="17" t="s">
        <v>14</v>
      </c>
      <c r="C33" s="68">
        <v>28.93</v>
      </c>
      <c r="D33" s="77" t="s">
        <v>60</v>
      </c>
      <c r="E33" s="78">
        <f>E25</f>
        <v>0</v>
      </c>
      <c r="F33" s="17"/>
      <c r="G33" s="24" t="s">
        <v>61</v>
      </c>
      <c r="H33" s="51">
        <f>C33*E33</f>
        <v>0</v>
      </c>
      <c r="I33" s="67"/>
      <c r="J33" s="137"/>
      <c r="K33" s="74"/>
      <c r="L33" s="24">
        <v>26</v>
      </c>
      <c r="M33" s="2" t="s">
        <v>43</v>
      </c>
      <c r="N33" s="76"/>
      <c r="O33" s="59">
        <f>N33*(1+$O$5)</f>
        <v>0</v>
      </c>
      <c r="P33" s="53"/>
    </row>
    <row r="34" spans="1:49" x14ac:dyDescent="0.2">
      <c r="B34" s="65"/>
      <c r="C34" s="17"/>
      <c r="D34" s="17"/>
      <c r="E34" s="17"/>
      <c r="F34" s="17"/>
      <c r="G34" s="17"/>
      <c r="H34" s="69">
        <f>SUM(H31:H33)</f>
        <v>0</v>
      </c>
      <c r="I34" s="22" t="s">
        <v>123</v>
      </c>
      <c r="J34" s="137"/>
      <c r="K34" s="74"/>
      <c r="L34" s="24">
        <v>27</v>
      </c>
      <c r="M34" s="1" t="s">
        <v>59</v>
      </c>
      <c r="N34" s="80"/>
      <c r="O34" s="81"/>
      <c r="P34" s="53"/>
      <c r="Q34" s="24"/>
    </row>
    <row r="35" spans="1:49" ht="16" x14ac:dyDescent="0.2">
      <c r="A35" s="82"/>
      <c r="B35" s="33" t="s">
        <v>85</v>
      </c>
      <c r="D35" s="8"/>
      <c r="E35" s="84">
        <v>23.08</v>
      </c>
      <c r="F35" s="69" t="s">
        <v>86</v>
      </c>
      <c r="G35" s="85">
        <v>23.08</v>
      </c>
      <c r="H35" s="69">
        <f>(E35-G35)*(E8*1.6+E9*1+E10*0.8)*149.95%</f>
        <v>0</v>
      </c>
      <c r="I35" s="22" t="s">
        <v>123</v>
      </c>
      <c r="J35" s="137">
        <f>IF(H35=0,0,H35/($C$11*261))</f>
        <v>0</v>
      </c>
      <c r="K35" s="74"/>
      <c r="L35" s="24">
        <v>28</v>
      </c>
      <c r="M35" s="11" t="s">
        <v>44</v>
      </c>
      <c r="N35" s="76"/>
      <c r="O35" s="59">
        <f>N35*(1+$O$5)</f>
        <v>0</v>
      </c>
      <c r="P35" s="53">
        <f>2.31*E39+H40</f>
        <v>0</v>
      </c>
    </row>
    <row r="36" spans="1:49" s="86" customFormat="1" ht="16" x14ac:dyDescent="0.2">
      <c r="A36" s="83"/>
      <c r="B36" s="87" t="s">
        <v>20</v>
      </c>
      <c r="C36" s="17"/>
      <c r="D36" s="17"/>
      <c r="E36" s="88"/>
      <c r="F36" s="17"/>
      <c r="G36" s="89"/>
      <c r="H36" s="51">
        <f>-H26</f>
        <v>0</v>
      </c>
      <c r="I36" s="67"/>
      <c r="J36" s="137">
        <f>IF(H36=0,0,H36/($C$11*261))</f>
        <v>0</v>
      </c>
      <c r="K36" s="77"/>
      <c r="L36" s="24">
        <v>29</v>
      </c>
      <c r="M36" s="2" t="s">
        <v>45</v>
      </c>
      <c r="N36" s="76"/>
      <c r="O36" s="59">
        <f>N36*(1+$O$5)</f>
        <v>0</v>
      </c>
      <c r="P36" s="53">
        <f>2.68*E39</f>
        <v>0</v>
      </c>
      <c r="Q36" s="8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</row>
    <row r="37" spans="1:49" x14ac:dyDescent="0.2">
      <c r="A37" s="82"/>
      <c r="B37" s="90" t="s">
        <v>88</v>
      </c>
      <c r="C37" s="90"/>
      <c r="D37" s="90"/>
      <c r="E37" s="90"/>
      <c r="F37" s="90"/>
      <c r="G37" s="90"/>
      <c r="H37" s="73">
        <f>H34+H35+H36</f>
        <v>0</v>
      </c>
      <c r="J37" s="137"/>
      <c r="K37" s="74"/>
      <c r="L37" s="24">
        <v>30</v>
      </c>
      <c r="M37" s="2" t="s">
        <v>46</v>
      </c>
      <c r="N37" s="76"/>
      <c r="O37" s="59">
        <f>N37*(1+$O$5)</f>
        <v>0</v>
      </c>
      <c r="P37" s="53">
        <f>2.55*E39</f>
        <v>0</v>
      </c>
      <c r="Q37" s="54" t="s">
        <v>136</v>
      </c>
    </row>
    <row r="38" spans="1:49" x14ac:dyDescent="0.2">
      <c r="A38" s="82"/>
      <c r="B38" s="91"/>
      <c r="C38" s="17"/>
      <c r="D38" s="17"/>
      <c r="E38" s="17"/>
      <c r="F38" s="17"/>
      <c r="G38" s="17"/>
      <c r="H38" s="69"/>
      <c r="J38" s="137"/>
      <c r="K38" s="74"/>
      <c r="L38" s="24">
        <v>31</v>
      </c>
      <c r="M38" s="2" t="s">
        <v>42</v>
      </c>
      <c r="N38" s="76"/>
      <c r="O38" s="59">
        <f>N38*(1+$O$5)</f>
        <v>0</v>
      </c>
      <c r="P38" s="53"/>
    </row>
    <row r="39" spans="1:49" x14ac:dyDescent="0.2">
      <c r="A39" s="82"/>
      <c r="B39" s="65" t="s">
        <v>18</v>
      </c>
      <c r="C39" s="88">
        <v>7.54</v>
      </c>
      <c r="D39" s="77" t="s">
        <v>60</v>
      </c>
      <c r="E39" s="46">
        <f>E11</f>
        <v>0</v>
      </c>
      <c r="F39" s="17"/>
      <c r="G39" s="24" t="s">
        <v>61</v>
      </c>
      <c r="H39" s="69">
        <f>C39*E39</f>
        <v>0</v>
      </c>
      <c r="J39" s="137"/>
      <c r="K39" s="74"/>
      <c r="L39" s="24">
        <v>32</v>
      </c>
      <c r="M39" s="1" t="s">
        <v>47</v>
      </c>
      <c r="N39" s="80"/>
      <c r="O39" s="81"/>
      <c r="P39" s="53">
        <f>H54</f>
        <v>0</v>
      </c>
    </row>
    <row r="40" spans="1:49" x14ac:dyDescent="0.2">
      <c r="B40" s="17"/>
      <c r="C40" s="88">
        <v>0.98</v>
      </c>
      <c r="D40" s="77" t="s">
        <v>60</v>
      </c>
      <c r="E40" s="46">
        <f>80*261-E39</f>
        <v>20880</v>
      </c>
      <c r="G40" s="24" t="s">
        <v>61</v>
      </c>
      <c r="H40" s="69">
        <f>IF(E39=0,0,E40*C40)</f>
        <v>0</v>
      </c>
      <c r="J40" s="137"/>
      <c r="K40" s="74"/>
      <c r="L40" s="24">
        <v>33</v>
      </c>
      <c r="M40" s="2" t="s">
        <v>48</v>
      </c>
      <c r="N40" s="76"/>
      <c r="O40" s="59">
        <f t="shared" ref="O40:O47" si="0">N40*(1+$O$5)</f>
        <v>0</v>
      </c>
      <c r="P40" s="53"/>
    </row>
    <row r="41" spans="1:49" x14ac:dyDescent="0.2">
      <c r="B41" s="90" t="s">
        <v>90</v>
      </c>
      <c r="C41" s="92"/>
      <c r="D41" s="92"/>
      <c r="E41" s="92"/>
      <c r="F41" s="92"/>
      <c r="G41" s="92"/>
      <c r="H41" s="73">
        <f>SUM(H39:H40)</f>
        <v>0</v>
      </c>
      <c r="I41" s="22" t="s">
        <v>126</v>
      </c>
      <c r="J41" s="137">
        <f>IF(H41=0,0,H41/($C$11*261))</f>
        <v>0</v>
      </c>
      <c r="K41" s="74"/>
      <c r="L41" s="24">
        <v>34</v>
      </c>
      <c r="M41" s="2" t="s">
        <v>49</v>
      </c>
      <c r="N41" s="76"/>
      <c r="O41" s="59">
        <f t="shared" si="0"/>
        <v>0</v>
      </c>
      <c r="P41" s="53"/>
    </row>
    <row r="42" spans="1:49" s="15" customFormat="1" ht="16" x14ac:dyDescent="0.2">
      <c r="A42" s="32"/>
      <c r="B42" s="65"/>
      <c r="C42" s="17"/>
      <c r="D42" s="17"/>
      <c r="E42" s="17"/>
      <c r="F42" s="17"/>
      <c r="G42" s="17"/>
      <c r="H42" s="69"/>
      <c r="I42" s="22"/>
      <c r="J42" s="137"/>
      <c r="K42" s="8"/>
      <c r="L42" s="24">
        <v>35</v>
      </c>
      <c r="M42" s="3" t="s">
        <v>50</v>
      </c>
      <c r="N42" s="76"/>
      <c r="O42" s="59">
        <f t="shared" si="0"/>
        <v>0</v>
      </c>
      <c r="P42" s="53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</row>
    <row r="43" spans="1:49" x14ac:dyDescent="0.2">
      <c r="B43" s="65" t="s">
        <v>19</v>
      </c>
      <c r="C43" s="88">
        <v>2197.54</v>
      </c>
      <c r="D43" s="77" t="s">
        <v>60</v>
      </c>
      <c r="E43" s="77">
        <f>MIN(60,C11)</f>
        <v>0</v>
      </c>
      <c r="F43" s="8"/>
      <c r="G43" s="24" t="s">
        <v>61</v>
      </c>
      <c r="H43" s="69">
        <f>C43*E43</f>
        <v>0</v>
      </c>
      <c r="J43" s="137"/>
      <c r="L43" s="24">
        <v>36</v>
      </c>
      <c r="M43" s="2" t="s">
        <v>51</v>
      </c>
      <c r="N43" s="76"/>
      <c r="O43" s="59">
        <f t="shared" si="0"/>
        <v>0</v>
      </c>
      <c r="P43" s="53"/>
    </row>
    <row r="44" spans="1:49" x14ac:dyDescent="0.2">
      <c r="B44" s="17"/>
      <c r="C44" s="88">
        <v>1931.52</v>
      </c>
      <c r="D44" s="77" t="s">
        <v>60</v>
      </c>
      <c r="E44" s="77">
        <f>IF(C11&gt;60,C11-E43,0)</f>
        <v>0</v>
      </c>
      <c r="F44" s="8"/>
      <c r="G44" s="24" t="s">
        <v>61</v>
      </c>
      <c r="H44" s="69">
        <f>C44*E44</f>
        <v>0</v>
      </c>
      <c r="J44" s="137"/>
      <c r="L44" s="24">
        <v>37</v>
      </c>
      <c r="M44" s="2" t="s">
        <v>52</v>
      </c>
      <c r="N44" s="76"/>
      <c r="O44" s="59">
        <f t="shared" si="0"/>
        <v>0</v>
      </c>
      <c r="P44" s="53"/>
    </row>
    <row r="45" spans="1:49" x14ac:dyDescent="0.2">
      <c r="B45" s="90" t="s">
        <v>92</v>
      </c>
      <c r="C45" s="92"/>
      <c r="D45" s="92"/>
      <c r="E45" s="93"/>
      <c r="F45" s="92"/>
      <c r="G45" s="92"/>
      <c r="H45" s="73">
        <f>SUM(H43:H44)</f>
        <v>0</v>
      </c>
      <c r="I45" s="22" t="s">
        <v>127</v>
      </c>
      <c r="J45" s="137">
        <f>IF(H45=0,0,H45/($C$11*261))</f>
        <v>0</v>
      </c>
      <c r="L45" s="24">
        <v>38</v>
      </c>
      <c r="M45" s="4" t="s">
        <v>53</v>
      </c>
      <c r="N45" s="76"/>
      <c r="O45" s="147">
        <f>N45</f>
        <v>0</v>
      </c>
      <c r="P45" s="53">
        <f>H91</f>
        <v>0</v>
      </c>
    </row>
    <row r="46" spans="1:49" x14ac:dyDescent="0.2">
      <c r="B46" s="17"/>
      <c r="C46" s="94"/>
      <c r="D46" s="77"/>
      <c r="E46" s="77"/>
      <c r="F46" s="17"/>
      <c r="G46" s="24"/>
      <c r="H46" s="85"/>
      <c r="J46" s="137"/>
      <c r="L46" s="24">
        <v>39</v>
      </c>
      <c r="M46" s="4" t="s">
        <v>54</v>
      </c>
      <c r="N46" s="76"/>
      <c r="O46" s="147">
        <f>N46</f>
        <v>0</v>
      </c>
      <c r="P46" s="53">
        <f>H92</f>
        <v>0</v>
      </c>
    </row>
    <row r="47" spans="1:49" x14ac:dyDescent="0.2">
      <c r="B47" s="65" t="s">
        <v>97</v>
      </c>
      <c r="C47" s="17"/>
      <c r="D47" s="17"/>
      <c r="E47" s="88"/>
      <c r="F47" s="17"/>
      <c r="G47" s="17"/>
      <c r="H47" s="69"/>
      <c r="J47" s="137"/>
      <c r="L47" s="24">
        <v>40</v>
      </c>
      <c r="M47" s="2" t="s">
        <v>69</v>
      </c>
      <c r="N47" s="76"/>
      <c r="O47" s="59">
        <f t="shared" si="0"/>
        <v>0</v>
      </c>
      <c r="P47" s="53"/>
    </row>
    <row r="48" spans="1:49" x14ac:dyDescent="0.2">
      <c r="B48" s="17" t="s">
        <v>93</v>
      </c>
      <c r="C48" s="88">
        <v>527.89</v>
      </c>
      <c r="D48" s="77" t="s">
        <v>60</v>
      </c>
      <c r="E48" s="77">
        <f>C11</f>
        <v>0</v>
      </c>
      <c r="F48" s="24" t="s">
        <v>61</v>
      </c>
      <c r="G48" s="68">
        <f>C48*E48</f>
        <v>0</v>
      </c>
      <c r="H48" s="44"/>
      <c r="J48" s="137"/>
      <c r="L48" s="24">
        <v>41</v>
      </c>
      <c r="M48" s="7" t="s">
        <v>55</v>
      </c>
      <c r="N48" s="80"/>
      <c r="O48" s="81"/>
      <c r="P48" s="53"/>
    </row>
    <row r="49" spans="1:49" ht="32" x14ac:dyDescent="0.2">
      <c r="B49" s="17" t="s">
        <v>95</v>
      </c>
      <c r="C49" s="88"/>
      <c r="D49" s="77"/>
      <c r="E49" s="77"/>
      <c r="F49" s="24" t="s">
        <v>61</v>
      </c>
      <c r="G49" s="68">
        <v>16892</v>
      </c>
      <c r="H49" s="44">
        <f>MAX(G48,G49)</f>
        <v>16892</v>
      </c>
      <c r="J49" s="137"/>
      <c r="L49" s="24">
        <v>42</v>
      </c>
      <c r="M49" s="11" t="s">
        <v>148</v>
      </c>
      <c r="N49" s="76"/>
      <c r="O49" s="59">
        <f>N49*(1+$O$5)</f>
        <v>0</v>
      </c>
      <c r="P49" s="53">
        <f>(1768.59*E43)+(1502.57*E44)+H70+H77+H82</f>
        <v>0</v>
      </c>
    </row>
    <row r="50" spans="1:49" s="15" customFormat="1" x14ac:dyDescent="0.2">
      <c r="A50" s="32"/>
      <c r="B50" s="17"/>
      <c r="C50" s="88"/>
      <c r="D50" s="77"/>
      <c r="E50" s="77"/>
      <c r="G50" s="17"/>
      <c r="H50" s="69"/>
      <c r="I50" s="22"/>
      <c r="J50" s="137"/>
      <c r="K50" s="8"/>
      <c r="L50" s="24">
        <v>43</v>
      </c>
      <c r="M50" s="5" t="s">
        <v>39</v>
      </c>
      <c r="N50" s="76"/>
      <c r="O50" s="59">
        <f>N50*(1+$O$5)</f>
        <v>0</v>
      </c>
      <c r="P50" s="53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</row>
    <row r="51" spans="1:49" x14ac:dyDescent="0.2">
      <c r="B51" s="17" t="s">
        <v>94</v>
      </c>
      <c r="C51" s="34" t="s">
        <v>23</v>
      </c>
      <c r="D51" s="17"/>
      <c r="E51" s="88">
        <f>VLOOKUP(C55,D56:E60,2)</f>
        <v>1092</v>
      </c>
      <c r="F51" s="24" t="s">
        <v>60</v>
      </c>
      <c r="G51" s="77">
        <f>E48</f>
        <v>0</v>
      </c>
      <c r="H51" s="51">
        <f>IF(C51="oui",E51*G51,0)</f>
        <v>0</v>
      </c>
      <c r="J51" s="137"/>
      <c r="L51" s="24">
        <v>44</v>
      </c>
      <c r="M51" s="4" t="s">
        <v>56</v>
      </c>
      <c r="N51" s="76"/>
      <c r="O51" s="49">
        <f>N51*(1+$O$5)</f>
        <v>0</v>
      </c>
      <c r="P51" s="53">
        <f>428.95*C11</f>
        <v>0</v>
      </c>
    </row>
    <row r="52" spans="1:49" x14ac:dyDescent="0.2">
      <c r="B52" s="8" t="s">
        <v>96</v>
      </c>
      <c r="C52" s="8"/>
      <c r="D52" s="17"/>
      <c r="E52" s="17"/>
      <c r="F52" s="17"/>
      <c r="G52" s="96" t="s">
        <v>63</v>
      </c>
      <c r="H52" s="69">
        <f>SUM(H48:H51)</f>
        <v>16892</v>
      </c>
      <c r="J52" s="137"/>
      <c r="L52" s="24">
        <v>45</v>
      </c>
      <c r="M52" s="16" t="s">
        <v>57</v>
      </c>
      <c r="N52" s="95">
        <f>SUM(N29:N51)</f>
        <v>0</v>
      </c>
      <c r="O52" s="95">
        <f>SUM(O29:O51)</f>
        <v>0</v>
      </c>
      <c r="P52" s="53">
        <f>SUM(P29:P51)</f>
        <v>0</v>
      </c>
    </row>
    <row r="53" spans="1:49" ht="16" x14ac:dyDescent="0.2">
      <c r="B53" s="17" t="s">
        <v>135</v>
      </c>
      <c r="C53" s="17"/>
      <c r="D53" s="17"/>
      <c r="E53" s="17"/>
      <c r="F53" s="17"/>
      <c r="G53" s="98"/>
      <c r="H53" s="69">
        <f>N40+N41+N42+N43+N44+N47</f>
        <v>0</v>
      </c>
      <c r="J53" s="137"/>
      <c r="L53" s="24">
        <v>46</v>
      </c>
      <c r="M53" s="6" t="s">
        <v>58</v>
      </c>
      <c r="N53" s="97">
        <f>N24-N52</f>
        <v>0</v>
      </c>
      <c r="O53" s="97">
        <f>O24-O52</f>
        <v>0</v>
      </c>
      <c r="P53" s="53">
        <f>P24-P52</f>
        <v>0</v>
      </c>
    </row>
    <row r="54" spans="1:49" x14ac:dyDescent="0.2">
      <c r="B54" s="92" t="s">
        <v>134</v>
      </c>
      <c r="C54" s="92"/>
      <c r="D54" s="92"/>
      <c r="E54" s="92"/>
      <c r="F54" s="92"/>
      <c r="G54" s="92"/>
      <c r="H54" s="73">
        <f>IF(E48=0,0,IF(C51="oui",MIN(H52,H53),H49))</f>
        <v>0</v>
      </c>
      <c r="I54" s="22" t="s">
        <v>122</v>
      </c>
      <c r="J54" s="137">
        <f>IF(H54=0,0,H54/($C$11*261))</f>
        <v>0</v>
      </c>
      <c r="L54" s="24"/>
      <c r="M54" s="8"/>
      <c r="N54" s="24"/>
      <c r="O54" s="24"/>
      <c r="P54" s="99"/>
    </row>
    <row r="55" spans="1:49" ht="48" x14ac:dyDescent="0.2">
      <c r="B55" s="101" t="s">
        <v>24</v>
      </c>
      <c r="C55" s="34">
        <v>1</v>
      </c>
      <c r="D55" s="102" t="s">
        <v>24</v>
      </c>
      <c r="E55" s="102" t="s">
        <v>25</v>
      </c>
      <c r="F55" s="17"/>
      <c r="G55" s="98"/>
      <c r="H55" s="69"/>
      <c r="J55" s="136"/>
      <c r="L55" s="24"/>
      <c r="M55" s="12" t="s">
        <v>74</v>
      </c>
      <c r="N55" s="100"/>
      <c r="O55" s="100"/>
      <c r="P55" s="99"/>
    </row>
    <row r="56" spans="1:49" s="15" customFormat="1" ht="32" customHeight="1" x14ac:dyDescent="0.2">
      <c r="A56" s="32"/>
      <c r="B56" s="104" t="s">
        <v>26</v>
      </c>
      <c r="C56" s="101"/>
      <c r="D56" s="105">
        <v>1</v>
      </c>
      <c r="E56" s="106">
        <v>1092</v>
      </c>
      <c r="F56" s="17"/>
      <c r="G56" s="98"/>
      <c r="H56" s="69"/>
      <c r="I56" s="22"/>
      <c r="J56" s="137"/>
      <c r="K56" s="23"/>
      <c r="L56" s="24"/>
      <c r="M56" s="146" t="s">
        <v>153</v>
      </c>
      <c r="N56" s="146"/>
      <c r="O56" s="146"/>
      <c r="P56" s="99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</row>
    <row r="57" spans="1:49" x14ac:dyDescent="0.2">
      <c r="B57" s="104" t="s">
        <v>27</v>
      </c>
      <c r="C57" s="101"/>
      <c r="D57" s="105">
        <v>2</v>
      </c>
      <c r="E57" s="106">
        <v>987</v>
      </c>
      <c r="F57" s="17"/>
      <c r="G57" s="98"/>
      <c r="H57" s="69"/>
      <c r="J57" s="137"/>
      <c r="L57" s="24"/>
      <c r="M57" s="13" t="s">
        <v>149</v>
      </c>
      <c r="N57" s="103">
        <f>D8</f>
        <v>1</v>
      </c>
      <c r="O57" s="100"/>
    </row>
    <row r="58" spans="1:49" x14ac:dyDescent="0.2">
      <c r="B58" s="104" t="s">
        <v>28</v>
      </c>
      <c r="C58" s="101"/>
      <c r="D58" s="105">
        <v>3</v>
      </c>
      <c r="E58" s="106">
        <v>942</v>
      </c>
      <c r="F58" s="17"/>
      <c r="G58" s="98"/>
      <c r="H58" s="69"/>
      <c r="J58" s="136"/>
      <c r="L58" s="24"/>
      <c r="M58" s="13" t="s">
        <v>119</v>
      </c>
      <c r="N58" s="107">
        <f>C19</f>
        <v>8.5</v>
      </c>
      <c r="O58" s="100"/>
    </row>
    <row r="59" spans="1:49" x14ac:dyDescent="0.2">
      <c r="B59" s="104" t="s">
        <v>29</v>
      </c>
      <c r="C59" s="101"/>
      <c r="D59" s="105">
        <v>4</v>
      </c>
      <c r="E59" s="106">
        <v>839</v>
      </c>
      <c r="F59" s="17"/>
      <c r="G59" s="98"/>
      <c r="H59" s="69"/>
      <c r="J59" s="137"/>
      <c r="L59" s="24"/>
      <c r="M59" s="13" t="s">
        <v>152</v>
      </c>
      <c r="N59" s="100"/>
      <c r="O59" s="107">
        <f>H20*D8</f>
        <v>8.5</v>
      </c>
    </row>
    <row r="60" spans="1:49" x14ac:dyDescent="0.2">
      <c r="B60" s="104" t="s">
        <v>30</v>
      </c>
      <c r="C60" s="101"/>
      <c r="D60" s="105">
        <v>5</v>
      </c>
      <c r="E60" s="106">
        <v>737</v>
      </c>
      <c r="F60" s="17"/>
      <c r="G60" s="98"/>
      <c r="H60" s="69"/>
      <c r="J60" s="136"/>
      <c r="L60" s="24"/>
      <c r="M60" s="13" t="s">
        <v>71</v>
      </c>
      <c r="N60" s="107">
        <f>E35</f>
        <v>23.08</v>
      </c>
      <c r="O60" s="100"/>
    </row>
    <row r="61" spans="1:49" x14ac:dyDescent="0.2">
      <c r="B61" s="8"/>
      <c r="C61" s="8"/>
      <c r="D61" s="8"/>
      <c r="E61" s="8"/>
      <c r="F61" s="8"/>
      <c r="G61" s="8"/>
      <c r="H61" s="44"/>
      <c r="J61" s="136"/>
      <c r="L61" s="24"/>
      <c r="M61" s="13" t="s">
        <v>72</v>
      </c>
      <c r="N61" s="100" t="str">
        <f>C51</f>
        <v>non</v>
      </c>
      <c r="O61" s="100"/>
    </row>
    <row r="62" spans="1:49" s="15" customFormat="1" x14ac:dyDescent="0.2">
      <c r="A62" s="32"/>
      <c r="B62" s="40" t="s">
        <v>129</v>
      </c>
      <c r="C62" s="41"/>
      <c r="D62" s="41"/>
      <c r="E62" s="41"/>
      <c r="F62" s="41"/>
      <c r="G62" s="41"/>
      <c r="H62" s="75"/>
      <c r="I62" s="22"/>
      <c r="J62" s="136"/>
      <c r="K62" s="8"/>
      <c r="L62" s="24"/>
      <c r="M62" s="13" t="s">
        <v>118</v>
      </c>
      <c r="N62" s="100">
        <f>D64</f>
        <v>0</v>
      </c>
      <c r="O62" s="100"/>
      <c r="P62" s="25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</row>
    <row r="63" spans="1:49" s="15" customFormat="1" x14ac:dyDescent="0.2">
      <c r="A63" s="32"/>
      <c r="B63" s="108" t="s">
        <v>32</v>
      </c>
      <c r="C63" s="17"/>
      <c r="E63" s="66"/>
      <c r="F63" s="17"/>
      <c r="G63" s="17"/>
      <c r="H63" s="69"/>
      <c r="I63" s="22"/>
      <c r="J63" s="136"/>
      <c r="K63" s="8"/>
      <c r="L63" s="24"/>
      <c r="M63" s="13" t="s">
        <v>150</v>
      </c>
      <c r="N63" s="100">
        <f>D73</f>
        <v>0</v>
      </c>
      <c r="O63" s="100"/>
      <c r="P63" s="25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</row>
    <row r="64" spans="1:49" x14ac:dyDescent="0.2">
      <c r="B64" s="33" t="s">
        <v>98</v>
      </c>
      <c r="C64" s="17"/>
      <c r="D64" s="34">
        <v>0</v>
      </c>
      <c r="E64" s="8"/>
      <c r="F64" s="8"/>
      <c r="G64" s="8"/>
      <c r="H64" s="8"/>
      <c r="J64" s="136"/>
      <c r="L64" s="24"/>
      <c r="M64" s="13" t="s">
        <v>73</v>
      </c>
      <c r="N64" s="100" t="str">
        <f>IF(H83&gt;0,"oui","non")</f>
        <v>non</v>
      </c>
      <c r="O64" s="100"/>
    </row>
    <row r="65" spans="2:15" x14ac:dyDescent="0.2">
      <c r="B65" s="17" t="s">
        <v>99</v>
      </c>
      <c r="C65" s="17"/>
      <c r="D65" s="77">
        <f>0.15*C11</f>
        <v>0</v>
      </c>
      <c r="E65" s="8"/>
      <c r="F65" s="8"/>
      <c r="G65" s="8"/>
      <c r="H65" s="8"/>
      <c r="J65" s="136"/>
      <c r="L65" s="24"/>
      <c r="M65" s="13" t="s">
        <v>121</v>
      </c>
      <c r="N65" s="109">
        <f>O4</f>
        <v>0</v>
      </c>
      <c r="O65" s="100"/>
    </row>
    <row r="66" spans="2:15" x14ac:dyDescent="0.2">
      <c r="B66" s="17"/>
      <c r="C66" s="17"/>
      <c r="D66" s="77">
        <f>MIN(D64,D65)</f>
        <v>0</v>
      </c>
      <c r="E66" s="77" t="s">
        <v>60</v>
      </c>
      <c r="F66" s="68">
        <f>C32+C39</f>
        <v>43.5</v>
      </c>
      <c r="G66" s="77" t="str">
        <f>G39</f>
        <v>=</v>
      </c>
      <c r="H66" s="69">
        <f>D66*261*F66</f>
        <v>0</v>
      </c>
      <c r="J66" s="136"/>
      <c r="L66" s="24"/>
      <c r="M66" s="13" t="s">
        <v>109</v>
      </c>
      <c r="N66" s="109">
        <f>O5</f>
        <v>0</v>
      </c>
      <c r="O66" s="100"/>
    </row>
    <row r="67" spans="2:15" x14ac:dyDescent="0.2">
      <c r="B67" s="17"/>
      <c r="C67" s="17"/>
      <c r="D67" s="77">
        <f>D66</f>
        <v>0</v>
      </c>
      <c r="E67" s="77" t="s">
        <v>60</v>
      </c>
      <c r="F67" s="88">
        <v>2200</v>
      </c>
      <c r="G67" s="77" t="s">
        <v>61</v>
      </c>
      <c r="H67" s="51">
        <f>F67*D67</f>
        <v>0</v>
      </c>
      <c r="J67" s="136"/>
      <c r="L67" s="24"/>
      <c r="M67" s="14" t="s">
        <v>68</v>
      </c>
      <c r="N67" s="100"/>
      <c r="O67" s="100"/>
    </row>
    <row r="68" spans="2:15" x14ac:dyDescent="0.2">
      <c r="B68" s="72" t="s">
        <v>144</v>
      </c>
      <c r="C68" s="110"/>
      <c r="D68" s="110"/>
      <c r="E68" s="110"/>
      <c r="F68" s="110"/>
      <c r="G68" s="110"/>
      <c r="H68" s="111">
        <f>SUM(H66:H67)</f>
        <v>0</v>
      </c>
      <c r="J68" s="137">
        <f>IF(H68=0,0,H68/($C$11*261))</f>
        <v>0</v>
      </c>
      <c r="L68" s="24"/>
      <c r="M68" s="8"/>
      <c r="N68" s="24"/>
      <c r="O68" s="24"/>
    </row>
    <row r="69" spans="2:15" x14ac:dyDescent="0.2">
      <c r="B69" s="17" t="s">
        <v>100</v>
      </c>
      <c r="C69" s="17"/>
      <c r="D69" s="77"/>
      <c r="E69" s="77"/>
      <c r="F69" s="88"/>
      <c r="G69" s="112">
        <v>1</v>
      </c>
      <c r="H69" s="69">
        <f>H68*G69</f>
        <v>0</v>
      </c>
      <c r="I69" s="22" t="s">
        <v>123</v>
      </c>
      <c r="J69" s="137"/>
      <c r="L69" s="24"/>
      <c r="M69" s="8"/>
      <c r="N69" s="24"/>
      <c r="O69" s="24"/>
    </row>
    <row r="70" spans="2:15" x14ac:dyDescent="0.2">
      <c r="B70" s="17" t="s">
        <v>101</v>
      </c>
      <c r="C70" s="17"/>
      <c r="D70" s="77"/>
      <c r="E70" s="77"/>
      <c r="F70" s="88"/>
      <c r="G70" s="113">
        <f>1-G69</f>
        <v>0</v>
      </c>
      <c r="H70" s="69">
        <f>H68*G70</f>
        <v>0</v>
      </c>
      <c r="I70" s="22" t="s">
        <v>106</v>
      </c>
      <c r="J70" s="137"/>
      <c r="L70" s="24"/>
      <c r="M70" s="8"/>
      <c r="N70" s="24"/>
      <c r="O70" s="24"/>
    </row>
    <row r="71" spans="2:15" x14ac:dyDescent="0.2">
      <c r="B71" s="17"/>
      <c r="C71" s="17"/>
      <c r="D71" s="77"/>
      <c r="E71" s="77"/>
      <c r="F71" s="88"/>
      <c r="G71" s="77"/>
      <c r="H71" s="114"/>
      <c r="J71" s="137"/>
      <c r="L71" s="24"/>
      <c r="M71" s="8"/>
      <c r="N71" s="24"/>
      <c r="O71" s="24"/>
    </row>
    <row r="72" spans="2:15" x14ac:dyDescent="0.2">
      <c r="B72" s="108" t="s">
        <v>33</v>
      </c>
      <c r="C72" s="17"/>
      <c r="D72" s="8"/>
      <c r="E72" s="8"/>
      <c r="F72" s="17"/>
      <c r="G72" s="17"/>
      <c r="H72" s="69"/>
      <c r="J72" s="137"/>
      <c r="L72" s="24"/>
      <c r="M72" s="8"/>
      <c r="N72" s="24"/>
      <c r="O72" s="24"/>
    </row>
    <row r="73" spans="2:15" x14ac:dyDescent="0.2">
      <c r="B73" s="144" t="s">
        <v>102</v>
      </c>
      <c r="C73" s="144"/>
      <c r="D73" s="34">
        <v>0</v>
      </c>
      <c r="E73" s="115">
        <f>IF(C11=0,0,MIN($D$73*261/E11,E75))</f>
        <v>0</v>
      </c>
      <c r="F73" s="116">
        <f>H34+H35+H41+H45+H54</f>
        <v>0</v>
      </c>
      <c r="G73" s="117">
        <f>ROUND((3%+(MIN(E73,25%)-8%)*0.5%*100),4)</f>
        <v>-0.01</v>
      </c>
      <c r="H73" s="73">
        <f>IF(E73&gt;=8%,F73*G73,0)</f>
        <v>0</v>
      </c>
      <c r="J73" s="137">
        <f>IF(H73=0,0,H73/($C$11*261))</f>
        <v>0</v>
      </c>
      <c r="L73" s="24"/>
      <c r="M73" s="8"/>
      <c r="N73" s="24"/>
      <c r="O73" s="24"/>
    </row>
    <row r="74" spans="2:15" x14ac:dyDescent="0.2">
      <c r="B74" s="33" t="s">
        <v>103</v>
      </c>
      <c r="C74" s="24"/>
      <c r="D74" s="119"/>
      <c r="E74" s="120">
        <v>0.08</v>
      </c>
      <c r="F74" s="68"/>
      <c r="G74" s="89"/>
      <c r="H74" s="114"/>
      <c r="I74" s="121"/>
      <c r="J74" s="137"/>
      <c r="K74" s="118" t="s">
        <v>140</v>
      </c>
      <c r="L74" s="24"/>
      <c r="M74" s="8"/>
      <c r="N74" s="24"/>
      <c r="O74" s="24"/>
    </row>
    <row r="75" spans="2:15" x14ac:dyDescent="0.2">
      <c r="B75" s="33" t="s">
        <v>104</v>
      </c>
      <c r="C75" s="24"/>
      <c r="D75" s="119"/>
      <c r="E75" s="120">
        <v>0.25</v>
      </c>
      <c r="F75" s="68"/>
      <c r="G75" s="89"/>
      <c r="H75" s="114"/>
      <c r="J75" s="137"/>
      <c r="L75" s="24"/>
      <c r="M75" s="8"/>
      <c r="N75" s="24"/>
      <c r="O75" s="24"/>
    </row>
    <row r="76" spans="2:15" x14ac:dyDescent="0.2">
      <c r="B76" s="17" t="s">
        <v>100</v>
      </c>
      <c r="C76" s="17"/>
      <c r="D76" s="77"/>
      <c r="E76" s="77"/>
      <c r="F76" s="88"/>
      <c r="G76" s="112">
        <v>1</v>
      </c>
      <c r="H76" s="69">
        <f>H73*G76</f>
        <v>0</v>
      </c>
      <c r="I76" s="22" t="s">
        <v>123</v>
      </c>
      <c r="J76" s="137"/>
      <c r="L76" s="24"/>
      <c r="M76" s="8"/>
      <c r="N76" s="24"/>
      <c r="O76" s="24"/>
    </row>
    <row r="77" spans="2:15" x14ac:dyDescent="0.2">
      <c r="B77" s="17" t="s">
        <v>101</v>
      </c>
      <c r="C77" s="17"/>
      <c r="D77" s="77"/>
      <c r="E77" s="77"/>
      <c r="F77" s="88"/>
      <c r="G77" s="113">
        <f>1-G76</f>
        <v>0</v>
      </c>
      <c r="H77" s="69">
        <f>H73*G77</f>
        <v>0</v>
      </c>
      <c r="I77" s="22" t="s">
        <v>106</v>
      </c>
      <c r="J77" s="137"/>
      <c r="L77" s="24"/>
      <c r="M77" s="8"/>
      <c r="N77" s="24"/>
      <c r="O77" s="24"/>
    </row>
    <row r="78" spans="2:15" x14ac:dyDescent="0.2">
      <c r="B78" s="8"/>
      <c r="C78" s="8"/>
      <c r="D78" s="8"/>
      <c r="E78" s="8"/>
      <c r="F78" s="8"/>
      <c r="G78" s="8"/>
      <c r="H78" s="44"/>
      <c r="J78" s="136"/>
      <c r="L78" s="24"/>
      <c r="M78" s="8"/>
      <c r="N78" s="24"/>
      <c r="O78" s="24"/>
    </row>
    <row r="79" spans="2:15" x14ac:dyDescent="0.2">
      <c r="B79" s="65" t="s">
        <v>34</v>
      </c>
      <c r="C79" s="17"/>
      <c r="D79" s="17"/>
      <c r="E79" s="17"/>
      <c r="F79" s="17"/>
      <c r="G79" s="17"/>
      <c r="H79" s="69"/>
      <c r="J79" s="137"/>
      <c r="L79" s="24"/>
      <c r="M79" s="8"/>
      <c r="N79" s="24"/>
      <c r="O79" s="24"/>
    </row>
    <row r="80" spans="2:15" ht="30" customHeight="1" x14ac:dyDescent="0.2">
      <c r="B80" s="141" t="s">
        <v>145</v>
      </c>
      <c r="C80" s="141"/>
      <c r="D80" s="141"/>
      <c r="E80" s="141"/>
      <c r="F80" s="141"/>
      <c r="G80" s="141"/>
      <c r="H80" s="122" t="s">
        <v>23</v>
      </c>
      <c r="J80" s="137"/>
      <c r="L80" s="24"/>
      <c r="M80" s="8"/>
      <c r="N80" s="24"/>
      <c r="O80" s="24"/>
    </row>
    <row r="81" spans="1:49" x14ac:dyDescent="0.2">
      <c r="B81" s="17" t="s">
        <v>143</v>
      </c>
      <c r="C81" s="123">
        <v>0.05</v>
      </c>
      <c r="D81" s="77" t="s">
        <v>60</v>
      </c>
      <c r="E81" s="124">
        <f>H34+H35</f>
        <v>0</v>
      </c>
      <c r="F81" s="8"/>
      <c r="G81" s="24" t="s">
        <v>61</v>
      </c>
      <c r="H81" s="69">
        <f>IF(AND(E82&lt;33,H80="oui"),C81*E81,0)</f>
        <v>0</v>
      </c>
      <c r="I81" s="22" t="s">
        <v>123</v>
      </c>
      <c r="J81" s="136"/>
      <c r="L81" s="24"/>
      <c r="M81" s="8"/>
      <c r="N81" s="8"/>
      <c r="O81" s="8"/>
    </row>
    <row r="82" spans="1:49" x14ac:dyDescent="0.2">
      <c r="B82" s="17" t="s">
        <v>19</v>
      </c>
      <c r="C82" s="17">
        <v>33</v>
      </c>
      <c r="D82" s="86" t="s">
        <v>86</v>
      </c>
      <c r="E82" s="77">
        <f>C11</f>
        <v>0</v>
      </c>
      <c r="F82" s="68">
        <f>C43</f>
        <v>2197.54</v>
      </c>
      <c r="G82" s="24" t="s">
        <v>61</v>
      </c>
      <c r="H82" s="51">
        <f>IF(C11=0,0,IF(AND(E82&lt;33,H80="oui"),(C82-E82)*F82,0))</f>
        <v>0</v>
      </c>
      <c r="I82" s="22" t="s">
        <v>106</v>
      </c>
      <c r="J82" s="137"/>
      <c r="L82" s="24"/>
      <c r="M82" s="8"/>
      <c r="N82" s="8"/>
      <c r="O82" s="8"/>
    </row>
    <row r="83" spans="1:49" x14ac:dyDescent="0.2">
      <c r="B83" s="72" t="s">
        <v>105</v>
      </c>
      <c r="C83" s="72"/>
      <c r="D83" s="72"/>
      <c r="E83" s="72"/>
      <c r="F83" s="72"/>
      <c r="G83" s="125"/>
      <c r="H83" s="73">
        <f>SUM(H81:H82)</f>
        <v>0</v>
      </c>
      <c r="J83" s="137">
        <f>IF(H83=0,0,H83/($C$11*261))</f>
        <v>0</v>
      </c>
      <c r="L83" s="24"/>
      <c r="M83" s="8"/>
      <c r="N83" s="8"/>
      <c r="O83" s="8"/>
    </row>
    <row r="84" spans="1:49" x14ac:dyDescent="0.2">
      <c r="B84" s="17"/>
      <c r="C84" s="17"/>
      <c r="D84" s="17"/>
      <c r="E84" s="17"/>
      <c r="F84" s="17"/>
      <c r="G84" s="68"/>
      <c r="H84" s="126"/>
      <c r="J84" s="137"/>
      <c r="L84" s="24"/>
      <c r="M84" s="8"/>
      <c r="N84" s="8"/>
      <c r="O84" s="8"/>
    </row>
    <row r="85" spans="1:49" x14ac:dyDescent="0.2">
      <c r="B85" s="127" t="s">
        <v>31</v>
      </c>
      <c r="C85" s="128"/>
      <c r="D85" s="128"/>
      <c r="E85" s="128"/>
      <c r="F85" s="128"/>
      <c r="G85" s="128"/>
      <c r="H85" s="129">
        <f>H54+H45++H67+H41+H37+H66+H73+H83</f>
        <v>0</v>
      </c>
      <c r="J85" s="137"/>
      <c r="L85" s="24"/>
      <c r="M85" s="8"/>
      <c r="N85" s="24"/>
      <c r="O85" s="24"/>
    </row>
    <row r="86" spans="1:49" s="15" customFormat="1" x14ac:dyDescent="0.2">
      <c r="A86" s="32"/>
      <c r="B86" s="128" t="s">
        <v>20</v>
      </c>
      <c r="C86" s="128"/>
      <c r="D86" s="128"/>
      <c r="E86" s="128"/>
      <c r="F86" s="128"/>
      <c r="G86" s="128"/>
      <c r="H86" s="130">
        <f>H26</f>
        <v>0</v>
      </c>
      <c r="I86" s="22"/>
      <c r="J86" s="137"/>
      <c r="K86" s="8"/>
      <c r="L86" s="24"/>
      <c r="M86" s="8"/>
      <c r="N86" s="24"/>
      <c r="O86" s="24"/>
      <c r="P86" s="25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</row>
    <row r="87" spans="1:49" x14ac:dyDescent="0.2">
      <c r="B87" s="128"/>
      <c r="C87" s="128"/>
      <c r="D87" s="128"/>
      <c r="E87" s="128"/>
      <c r="F87" s="128"/>
      <c r="G87" s="128"/>
      <c r="H87" s="129">
        <f>SUM(H85:H86)</f>
        <v>0</v>
      </c>
      <c r="J87" s="136"/>
      <c r="K87" s="131"/>
      <c r="L87" s="24"/>
      <c r="M87" s="8"/>
      <c r="N87" s="24"/>
      <c r="O87" s="24"/>
    </row>
    <row r="88" spans="1:49" ht="30" customHeight="1" x14ac:dyDescent="0.2">
      <c r="B88" s="65"/>
      <c r="C88" s="65"/>
      <c r="D88" s="65"/>
      <c r="E88" s="65"/>
      <c r="F88" s="65"/>
      <c r="G88" s="65"/>
      <c r="H88" s="132"/>
      <c r="J88" s="136"/>
      <c r="L88" s="24"/>
      <c r="M88" s="8"/>
      <c r="N88" s="24"/>
      <c r="O88" s="24"/>
    </row>
    <row r="89" spans="1:49" x14ac:dyDescent="0.2">
      <c r="B89" s="40" t="s">
        <v>107</v>
      </c>
      <c r="C89" s="41"/>
      <c r="D89" s="41"/>
      <c r="E89" s="41"/>
      <c r="F89" s="41"/>
      <c r="G89" s="41"/>
      <c r="H89" s="41"/>
      <c r="J89" s="136"/>
      <c r="L89" s="24"/>
      <c r="M89" s="8"/>
      <c r="N89" s="24"/>
      <c r="O89" s="24"/>
    </row>
    <row r="90" spans="1:49" x14ac:dyDescent="0.2">
      <c r="B90" s="17" t="s">
        <v>64</v>
      </c>
      <c r="C90" s="17"/>
      <c r="D90" s="17"/>
      <c r="E90" s="17"/>
      <c r="F90" s="17"/>
      <c r="G90" s="17"/>
      <c r="H90" s="17"/>
      <c r="J90" s="136"/>
      <c r="L90" s="24"/>
      <c r="M90" s="8"/>
      <c r="N90" s="24"/>
      <c r="O90" s="24"/>
    </row>
    <row r="91" spans="1:49" x14ac:dyDescent="0.2">
      <c r="B91" s="101" t="s">
        <v>65</v>
      </c>
      <c r="C91" s="101" t="s">
        <v>66</v>
      </c>
      <c r="D91" s="101"/>
      <c r="E91" s="101"/>
      <c r="F91" s="101"/>
      <c r="G91" s="101"/>
      <c r="H91" s="122">
        <f>N45</f>
        <v>0</v>
      </c>
      <c r="I91" s="22" t="s">
        <v>124</v>
      </c>
      <c r="J91" s="137">
        <f>IF(H91=0,0,H91/($C$11*261))</f>
        <v>0</v>
      </c>
      <c r="L91" s="24"/>
      <c r="M91" s="8"/>
      <c r="N91" s="24"/>
      <c r="O91" s="24"/>
    </row>
    <row r="92" spans="1:49" x14ac:dyDescent="0.2">
      <c r="B92" s="101" t="s">
        <v>54</v>
      </c>
      <c r="C92" s="101" t="s">
        <v>67</v>
      </c>
      <c r="D92" s="101"/>
      <c r="E92" s="101"/>
      <c r="F92" s="101"/>
      <c r="G92" s="101"/>
      <c r="H92" s="122">
        <f>N46</f>
        <v>0</v>
      </c>
      <c r="I92" s="22" t="s">
        <v>125</v>
      </c>
      <c r="J92" s="137">
        <f>IF(H92=0,0,H92/($C$11*261))</f>
        <v>0</v>
      </c>
      <c r="L92" s="24"/>
      <c r="M92" s="8"/>
      <c r="N92" s="24"/>
      <c r="O92" s="24"/>
    </row>
    <row r="93" spans="1:49" x14ac:dyDescent="0.2">
      <c r="B93" s="54" t="s">
        <v>151</v>
      </c>
      <c r="C93" s="17"/>
      <c r="D93" s="17"/>
      <c r="E93" s="17"/>
      <c r="F93" s="17"/>
      <c r="G93" s="17"/>
      <c r="H93" s="69"/>
      <c r="J93" s="136"/>
      <c r="L93" s="24"/>
      <c r="M93" s="8"/>
      <c r="N93" s="24"/>
      <c r="O93" s="24"/>
    </row>
    <row r="94" spans="1:49" x14ac:dyDescent="0.2">
      <c r="C94" s="8"/>
      <c r="D94" s="8"/>
      <c r="E94" s="8"/>
      <c r="F94" s="8"/>
      <c r="G94" s="8"/>
      <c r="H94" s="44"/>
      <c r="J94" s="136"/>
      <c r="L94" s="24"/>
      <c r="M94" s="8"/>
      <c r="N94" s="24"/>
      <c r="O94" s="24"/>
    </row>
    <row r="95" spans="1:49" x14ac:dyDescent="0.2">
      <c r="B95" s="133" t="s">
        <v>128</v>
      </c>
      <c r="C95" s="21"/>
      <c r="D95" s="21"/>
      <c r="E95" s="21"/>
      <c r="F95" s="21"/>
      <c r="G95" s="21"/>
      <c r="H95" s="134">
        <f>H87+H91+H92</f>
        <v>0</v>
      </c>
      <c r="J95" s="136"/>
      <c r="L95" s="24"/>
      <c r="M95" s="8"/>
      <c r="N95" s="24"/>
      <c r="O95" s="24"/>
    </row>
    <row r="96" spans="1:49" x14ac:dyDescent="0.2">
      <c r="B96" s="8"/>
      <c r="C96" s="8"/>
      <c r="D96" s="8"/>
      <c r="E96" s="8"/>
      <c r="F96" s="8"/>
      <c r="G96" s="8"/>
      <c r="H96" s="44"/>
      <c r="I96" s="56"/>
      <c r="J96" s="138"/>
      <c r="L96" s="24"/>
      <c r="M96" s="8"/>
      <c r="N96" s="24"/>
      <c r="O96" s="24"/>
    </row>
    <row r="97" spans="1:17" x14ac:dyDescent="0.2">
      <c r="B97" s="8"/>
      <c r="C97" s="8"/>
      <c r="D97" s="8"/>
      <c r="E97" s="8"/>
      <c r="F97" s="8"/>
      <c r="G97" s="8"/>
      <c r="H97" s="8"/>
      <c r="L97" s="24"/>
      <c r="M97" s="8"/>
      <c r="N97" s="24"/>
      <c r="O97" s="24"/>
    </row>
    <row r="98" spans="1:17" x14ac:dyDescent="0.2">
      <c r="B98" s="8"/>
      <c r="C98" s="8"/>
      <c r="D98" s="8"/>
      <c r="E98" s="8"/>
      <c r="F98" s="8"/>
      <c r="G98" s="8"/>
      <c r="H98" s="8"/>
      <c r="L98" s="24"/>
      <c r="M98" s="8"/>
      <c r="N98" s="24"/>
      <c r="O98" s="24"/>
    </row>
    <row r="99" spans="1:17" x14ac:dyDescent="0.2">
      <c r="B99" s="8"/>
      <c r="C99" s="8"/>
      <c r="D99" s="8"/>
      <c r="E99" s="8"/>
      <c r="F99" s="8"/>
      <c r="G99" s="8"/>
      <c r="H99" s="8"/>
      <c r="L99" s="24"/>
      <c r="M99" s="8"/>
      <c r="N99" s="24"/>
      <c r="O99" s="24"/>
    </row>
    <row r="100" spans="1:17" x14ac:dyDescent="0.2">
      <c r="B100" s="8"/>
      <c r="C100" s="8"/>
      <c r="D100" s="8"/>
      <c r="E100" s="8"/>
      <c r="F100" s="8"/>
      <c r="G100" s="8"/>
      <c r="H100" s="8"/>
      <c r="L100" s="24"/>
      <c r="M100" s="8"/>
      <c r="N100" s="24"/>
      <c r="O100" s="24"/>
    </row>
    <row r="101" spans="1:17" x14ac:dyDescent="0.2">
      <c r="B101" s="8"/>
      <c r="C101" s="8"/>
      <c r="D101" s="8"/>
      <c r="E101" s="8"/>
      <c r="F101" s="8"/>
      <c r="G101" s="8"/>
      <c r="H101" s="8"/>
      <c r="L101" s="24"/>
      <c r="M101" s="8"/>
      <c r="N101" s="24"/>
      <c r="O101" s="24"/>
    </row>
    <row r="102" spans="1:17" x14ac:dyDescent="0.2">
      <c r="B102" s="8"/>
      <c r="C102" s="8"/>
      <c r="D102" s="8"/>
      <c r="E102" s="8"/>
      <c r="F102" s="8"/>
      <c r="G102" s="8"/>
      <c r="H102" s="8"/>
      <c r="L102" s="24"/>
      <c r="M102" s="8"/>
      <c r="N102" s="24"/>
      <c r="O102" s="24"/>
    </row>
    <row r="103" spans="1:17" x14ac:dyDescent="0.2">
      <c r="B103" s="8"/>
      <c r="C103" s="8"/>
      <c r="D103" s="8"/>
      <c r="E103" s="8"/>
      <c r="F103" s="8"/>
      <c r="G103" s="8"/>
      <c r="H103" s="8"/>
      <c r="L103" s="24"/>
      <c r="M103" s="8"/>
      <c r="N103" s="24"/>
      <c r="O103" s="24"/>
    </row>
    <row r="104" spans="1:17" s="23" customFormat="1" x14ac:dyDescent="0.2">
      <c r="A104" s="19"/>
      <c r="B104" s="8"/>
      <c r="C104" s="8"/>
      <c r="D104" s="8"/>
      <c r="E104" s="8"/>
      <c r="F104" s="8"/>
      <c r="G104" s="8"/>
      <c r="H104" s="8"/>
      <c r="I104" s="22"/>
      <c r="J104" s="22"/>
      <c r="L104" s="24"/>
      <c r="M104" s="8"/>
      <c r="N104" s="24"/>
      <c r="O104" s="24"/>
      <c r="P104" s="25"/>
      <c r="Q104" s="8"/>
    </row>
    <row r="105" spans="1:17" x14ac:dyDescent="0.2">
      <c r="B105" s="8"/>
      <c r="C105" s="8"/>
      <c r="D105" s="8"/>
      <c r="E105" s="8"/>
      <c r="F105" s="8"/>
      <c r="G105" s="8"/>
      <c r="H105" s="8"/>
      <c r="L105" s="24"/>
      <c r="M105" s="8"/>
      <c r="N105" s="24"/>
      <c r="O105" s="24"/>
    </row>
    <row r="106" spans="1:17" x14ac:dyDescent="0.2">
      <c r="B106" s="8"/>
      <c r="C106" s="8"/>
      <c r="D106" s="8"/>
      <c r="E106" s="8"/>
      <c r="F106" s="8"/>
      <c r="G106" s="8"/>
      <c r="H106" s="8"/>
      <c r="L106" s="24"/>
      <c r="M106" s="8"/>
      <c r="N106" s="24"/>
      <c r="O106" s="24"/>
    </row>
    <row r="107" spans="1:17" x14ac:dyDescent="0.2">
      <c r="B107" s="8"/>
      <c r="C107" s="8"/>
      <c r="D107" s="8"/>
      <c r="E107" s="8"/>
      <c r="F107" s="8"/>
      <c r="G107" s="8"/>
      <c r="H107" s="8"/>
      <c r="L107" s="24"/>
      <c r="M107" s="8"/>
      <c r="N107" s="24"/>
      <c r="O107" s="24"/>
    </row>
    <row r="108" spans="1:17" x14ac:dyDescent="0.2">
      <c r="B108" s="8"/>
      <c r="C108" s="8"/>
      <c r="D108" s="8"/>
      <c r="E108" s="8"/>
      <c r="F108" s="8"/>
      <c r="G108" s="8"/>
      <c r="H108" s="8"/>
      <c r="L108" s="24"/>
      <c r="M108" s="8"/>
      <c r="N108" s="24"/>
      <c r="O108" s="24"/>
    </row>
    <row r="109" spans="1:17" x14ac:dyDescent="0.2">
      <c r="B109" s="8"/>
      <c r="C109" s="8"/>
      <c r="D109" s="8"/>
      <c r="E109" s="8"/>
      <c r="F109" s="8"/>
      <c r="G109" s="8"/>
      <c r="H109" s="8"/>
      <c r="L109" s="24"/>
      <c r="M109" s="8"/>
      <c r="N109" s="24"/>
      <c r="O109" s="24"/>
    </row>
    <row r="110" spans="1:17" x14ac:dyDescent="0.2">
      <c r="B110" s="8"/>
      <c r="C110" s="8"/>
      <c r="D110" s="8"/>
      <c r="E110" s="8"/>
      <c r="F110" s="8"/>
      <c r="G110" s="8"/>
      <c r="H110" s="8"/>
      <c r="L110" s="24"/>
      <c r="M110" s="8"/>
      <c r="N110" s="24"/>
      <c r="O110" s="24"/>
    </row>
    <row r="111" spans="1:17" x14ac:dyDescent="0.2">
      <c r="B111" s="8"/>
      <c r="C111" s="8"/>
      <c r="D111" s="8"/>
      <c r="E111" s="8"/>
      <c r="F111" s="8"/>
      <c r="G111" s="8"/>
      <c r="H111" s="8"/>
      <c r="L111" s="24"/>
      <c r="M111" s="8"/>
      <c r="N111" s="24"/>
      <c r="O111" s="24"/>
    </row>
    <row r="112" spans="1:17" x14ac:dyDescent="0.2">
      <c r="B112" s="8"/>
      <c r="C112" s="8"/>
      <c r="D112" s="8"/>
      <c r="E112" s="8"/>
      <c r="F112" s="8"/>
      <c r="G112" s="8"/>
      <c r="H112" s="8"/>
      <c r="L112" s="24"/>
      <c r="M112" s="8"/>
      <c r="N112" s="24"/>
      <c r="O112" s="24"/>
    </row>
    <row r="113" spans="2:15" x14ac:dyDescent="0.2">
      <c r="B113" s="8"/>
      <c r="C113" s="8"/>
      <c r="D113" s="8"/>
      <c r="E113" s="8"/>
      <c r="F113" s="8"/>
      <c r="G113" s="8"/>
      <c r="H113" s="8"/>
      <c r="L113" s="24"/>
      <c r="M113" s="8"/>
      <c r="N113" s="24"/>
      <c r="O113" s="24"/>
    </row>
    <row r="114" spans="2:15" x14ac:dyDescent="0.2">
      <c r="B114" s="8"/>
      <c r="C114" s="8"/>
      <c r="D114" s="8"/>
      <c r="E114" s="8"/>
      <c r="F114" s="8"/>
      <c r="G114" s="8"/>
      <c r="H114" s="8"/>
      <c r="L114" s="24"/>
      <c r="M114" s="8"/>
      <c r="N114" s="24"/>
      <c r="O114" s="24"/>
    </row>
    <row r="115" spans="2:15" x14ac:dyDescent="0.2">
      <c r="B115" s="8"/>
      <c r="C115" s="8"/>
      <c r="D115" s="8"/>
      <c r="E115" s="8"/>
      <c r="F115" s="8"/>
      <c r="G115" s="8"/>
      <c r="H115" s="8"/>
      <c r="L115" s="24"/>
      <c r="M115" s="8"/>
      <c r="N115" s="24"/>
      <c r="O115" s="24"/>
    </row>
    <row r="116" spans="2:15" x14ac:dyDescent="0.2">
      <c r="B116" s="8"/>
      <c r="C116" s="8"/>
      <c r="D116" s="8"/>
      <c r="E116" s="8"/>
      <c r="F116" s="8"/>
      <c r="G116" s="8"/>
      <c r="H116" s="8"/>
      <c r="L116" s="24"/>
      <c r="M116" s="8"/>
      <c r="N116" s="24"/>
      <c r="O116" s="24"/>
    </row>
    <row r="117" spans="2:15" x14ac:dyDescent="0.2">
      <c r="B117" s="8"/>
      <c r="C117" s="8"/>
      <c r="D117" s="8"/>
      <c r="E117" s="8"/>
      <c r="F117" s="8"/>
      <c r="G117" s="8"/>
      <c r="H117" s="8"/>
      <c r="L117" s="24"/>
      <c r="M117" s="8"/>
      <c r="N117" s="24"/>
      <c r="O117" s="24"/>
    </row>
    <row r="118" spans="2:15" x14ac:dyDescent="0.2">
      <c r="B118" s="8"/>
      <c r="C118" s="8"/>
      <c r="D118" s="8"/>
      <c r="E118" s="8"/>
      <c r="F118" s="8"/>
      <c r="G118" s="8"/>
      <c r="H118" s="8"/>
      <c r="L118" s="24"/>
      <c r="M118" s="8"/>
      <c r="N118" s="24"/>
      <c r="O118" s="24"/>
    </row>
    <row r="119" spans="2:15" x14ac:dyDescent="0.2">
      <c r="B119" s="8"/>
      <c r="C119" s="8"/>
      <c r="D119" s="8"/>
      <c r="E119" s="8"/>
      <c r="F119" s="8"/>
      <c r="G119" s="8"/>
      <c r="H119" s="8"/>
      <c r="L119" s="24"/>
      <c r="M119" s="8"/>
      <c r="N119" s="24"/>
      <c r="O119" s="24"/>
    </row>
    <row r="120" spans="2:15" x14ac:dyDescent="0.2">
      <c r="B120" s="8"/>
      <c r="C120" s="8"/>
      <c r="D120" s="8"/>
      <c r="E120" s="8"/>
      <c r="F120" s="8"/>
      <c r="G120" s="8"/>
      <c r="H120" s="8"/>
      <c r="L120" s="24"/>
      <c r="M120" s="8"/>
      <c r="N120" s="24"/>
      <c r="O120" s="24"/>
    </row>
    <row r="121" spans="2:15" x14ac:dyDescent="0.2">
      <c r="B121" s="8"/>
      <c r="C121" s="8"/>
      <c r="D121" s="8"/>
      <c r="E121" s="8"/>
      <c r="F121" s="8"/>
      <c r="G121" s="8"/>
      <c r="H121" s="8"/>
      <c r="L121" s="24"/>
      <c r="M121" s="8"/>
      <c r="N121" s="24"/>
      <c r="O121" s="24"/>
    </row>
    <row r="122" spans="2:15" x14ac:dyDescent="0.2">
      <c r="B122" s="8"/>
      <c r="C122" s="8"/>
      <c r="D122" s="8"/>
      <c r="E122" s="8"/>
      <c r="F122" s="8"/>
      <c r="G122" s="8"/>
      <c r="H122" s="8"/>
      <c r="L122" s="24"/>
      <c r="M122" s="8"/>
      <c r="N122" s="24"/>
      <c r="O122" s="24"/>
    </row>
    <row r="123" spans="2:15" x14ac:dyDescent="0.2">
      <c r="B123" s="8"/>
      <c r="C123" s="8"/>
      <c r="D123" s="8"/>
      <c r="E123" s="8"/>
      <c r="F123" s="8"/>
      <c r="G123" s="8"/>
      <c r="H123" s="8"/>
      <c r="L123" s="24"/>
      <c r="M123" s="8"/>
      <c r="N123" s="24"/>
      <c r="O123" s="24"/>
    </row>
    <row r="124" spans="2:15" x14ac:dyDescent="0.2">
      <c r="B124" s="8"/>
      <c r="C124" s="8"/>
      <c r="D124" s="8"/>
      <c r="E124" s="8"/>
      <c r="F124" s="8"/>
      <c r="G124" s="8"/>
      <c r="H124" s="8"/>
      <c r="L124" s="24"/>
      <c r="M124" s="8"/>
      <c r="N124" s="24"/>
      <c r="O124" s="24"/>
    </row>
    <row r="125" spans="2:15" x14ac:dyDescent="0.2">
      <c r="B125" s="8"/>
      <c r="C125" s="8"/>
      <c r="D125" s="8"/>
      <c r="E125" s="8"/>
      <c r="F125" s="8"/>
      <c r="G125" s="8"/>
      <c r="H125" s="8"/>
      <c r="L125" s="24"/>
      <c r="M125" s="8"/>
      <c r="N125" s="24"/>
      <c r="O125" s="24"/>
    </row>
    <row r="126" spans="2:15" x14ac:dyDescent="0.2">
      <c r="B126" s="8"/>
      <c r="C126" s="8"/>
      <c r="D126" s="8"/>
      <c r="E126" s="8"/>
      <c r="F126" s="8"/>
      <c r="G126" s="8"/>
      <c r="H126" s="8"/>
      <c r="L126" s="24"/>
      <c r="M126" s="8"/>
      <c r="N126" s="24"/>
      <c r="O126" s="24"/>
    </row>
    <row r="127" spans="2:15" x14ac:dyDescent="0.2">
      <c r="B127" s="8"/>
      <c r="C127" s="8"/>
      <c r="D127" s="8"/>
      <c r="E127" s="8"/>
      <c r="F127" s="8"/>
      <c r="G127" s="8"/>
      <c r="H127" s="8"/>
      <c r="L127" s="24"/>
      <c r="M127" s="8"/>
      <c r="N127" s="24"/>
      <c r="O127" s="24"/>
    </row>
    <row r="128" spans="2:15" x14ac:dyDescent="0.2">
      <c r="B128" s="8"/>
      <c r="C128" s="8"/>
      <c r="D128" s="8"/>
      <c r="E128" s="8"/>
      <c r="F128" s="8"/>
      <c r="G128" s="8"/>
      <c r="H128" s="8"/>
      <c r="L128" s="24"/>
      <c r="M128" s="8"/>
      <c r="N128" s="24"/>
      <c r="O128" s="24"/>
    </row>
    <row r="129" spans="2:15" x14ac:dyDescent="0.2">
      <c r="B129" s="8"/>
      <c r="C129" s="8"/>
      <c r="D129" s="8"/>
      <c r="E129" s="8"/>
      <c r="F129" s="8"/>
      <c r="G129" s="8"/>
      <c r="H129" s="8"/>
      <c r="L129" s="24"/>
      <c r="M129" s="8"/>
      <c r="N129" s="24"/>
      <c r="O129" s="24"/>
    </row>
    <row r="130" spans="2:15" x14ac:dyDescent="0.2">
      <c r="B130" s="8"/>
      <c r="C130" s="8"/>
      <c r="D130" s="8"/>
      <c r="E130" s="8"/>
      <c r="F130" s="8"/>
      <c r="G130" s="8"/>
      <c r="H130" s="8"/>
      <c r="L130" s="24"/>
      <c r="M130" s="8"/>
      <c r="N130" s="24"/>
      <c r="O130" s="24"/>
    </row>
    <row r="131" spans="2:15" x14ac:dyDescent="0.2">
      <c r="B131" s="8"/>
      <c r="C131" s="8"/>
      <c r="D131" s="8"/>
      <c r="E131" s="8"/>
      <c r="F131" s="8"/>
      <c r="G131" s="8"/>
      <c r="H131" s="8"/>
      <c r="L131" s="24"/>
      <c r="M131" s="8"/>
      <c r="N131" s="24"/>
      <c r="O131" s="24"/>
    </row>
    <row r="132" spans="2:15" x14ac:dyDescent="0.2">
      <c r="B132" s="8"/>
      <c r="C132" s="8"/>
      <c r="D132" s="8"/>
      <c r="E132" s="8"/>
      <c r="F132" s="8"/>
      <c r="G132" s="8"/>
      <c r="H132" s="8"/>
      <c r="L132" s="24"/>
      <c r="M132" s="8"/>
      <c r="N132" s="24"/>
      <c r="O132" s="24"/>
    </row>
    <row r="133" spans="2:15" x14ac:dyDescent="0.2">
      <c r="B133" s="8"/>
      <c r="C133" s="8"/>
      <c r="D133" s="8"/>
      <c r="E133" s="8"/>
      <c r="F133" s="8"/>
      <c r="G133" s="8"/>
      <c r="H133" s="8"/>
      <c r="L133" s="24"/>
      <c r="M133" s="8"/>
      <c r="N133" s="24"/>
      <c r="O133" s="24"/>
    </row>
    <row r="134" spans="2:15" x14ac:dyDescent="0.2">
      <c r="B134" s="8"/>
      <c r="C134" s="8"/>
      <c r="D134" s="8"/>
      <c r="E134" s="8"/>
      <c r="F134" s="8"/>
      <c r="G134" s="8"/>
      <c r="H134" s="8"/>
      <c r="L134" s="24"/>
      <c r="M134" s="8"/>
      <c r="N134" s="24"/>
      <c r="O134" s="24"/>
    </row>
    <row r="135" spans="2:15" x14ac:dyDescent="0.2">
      <c r="B135" s="8"/>
      <c r="C135" s="8"/>
      <c r="D135" s="8"/>
      <c r="E135" s="8"/>
      <c r="F135" s="8"/>
      <c r="G135" s="8"/>
      <c r="H135" s="8"/>
      <c r="L135" s="24"/>
      <c r="M135" s="8"/>
      <c r="N135" s="24"/>
      <c r="O135" s="24"/>
    </row>
    <row r="136" spans="2:15" x14ac:dyDescent="0.2">
      <c r="B136" s="8"/>
      <c r="C136" s="8"/>
      <c r="D136" s="8"/>
      <c r="E136" s="8"/>
      <c r="F136" s="8"/>
      <c r="G136" s="8"/>
      <c r="H136" s="8"/>
      <c r="L136" s="24"/>
      <c r="M136" s="8"/>
      <c r="N136" s="24"/>
      <c r="O136" s="24"/>
    </row>
    <row r="137" spans="2:15" x14ac:dyDescent="0.2">
      <c r="B137" s="8"/>
      <c r="C137" s="8"/>
      <c r="D137" s="8"/>
      <c r="E137" s="8"/>
      <c r="F137" s="8"/>
      <c r="G137" s="8"/>
      <c r="H137" s="8"/>
      <c r="L137" s="24"/>
      <c r="M137" s="8"/>
      <c r="N137" s="24"/>
      <c r="O137" s="24"/>
    </row>
    <row r="138" spans="2:15" x14ac:dyDescent="0.2">
      <c r="B138" s="8"/>
      <c r="C138" s="8"/>
      <c r="D138" s="8"/>
      <c r="E138" s="8"/>
      <c r="F138" s="8"/>
      <c r="G138" s="8"/>
      <c r="H138" s="8"/>
      <c r="L138" s="24"/>
      <c r="M138" s="8"/>
      <c r="N138" s="24"/>
      <c r="O138" s="24"/>
    </row>
    <row r="139" spans="2:15" x14ac:dyDescent="0.2">
      <c r="B139" s="8"/>
      <c r="C139" s="8"/>
      <c r="D139" s="8"/>
      <c r="E139" s="8"/>
      <c r="F139" s="8"/>
      <c r="G139" s="8"/>
      <c r="H139" s="8"/>
      <c r="L139" s="24"/>
      <c r="M139" s="8"/>
      <c r="N139" s="24"/>
      <c r="O139" s="24"/>
    </row>
    <row r="140" spans="2:15" x14ac:dyDescent="0.2">
      <c r="B140" s="8"/>
      <c r="C140" s="8"/>
      <c r="D140" s="8"/>
      <c r="E140" s="8"/>
      <c r="F140" s="8"/>
      <c r="G140" s="8"/>
      <c r="H140" s="8"/>
      <c r="L140" s="24"/>
      <c r="M140" s="8"/>
      <c r="N140" s="24"/>
      <c r="O140" s="24"/>
    </row>
    <row r="141" spans="2:15" x14ac:dyDescent="0.2">
      <c r="B141" s="8"/>
      <c r="C141" s="8"/>
      <c r="D141" s="8"/>
      <c r="E141" s="8"/>
      <c r="F141" s="8"/>
      <c r="G141" s="8"/>
      <c r="H141" s="8"/>
      <c r="L141" s="24"/>
      <c r="M141" s="8"/>
      <c r="N141" s="24"/>
      <c r="O141" s="24"/>
    </row>
    <row r="142" spans="2:15" x14ac:dyDescent="0.2">
      <c r="B142" s="8"/>
      <c r="C142" s="8"/>
      <c r="D142" s="8"/>
      <c r="E142" s="8"/>
      <c r="F142" s="8"/>
      <c r="G142" s="8"/>
      <c r="H142" s="8"/>
      <c r="L142" s="24"/>
      <c r="M142" s="8"/>
      <c r="N142" s="24"/>
      <c r="O142" s="24"/>
    </row>
    <row r="143" spans="2:15" x14ac:dyDescent="0.2">
      <c r="B143" s="8"/>
      <c r="C143" s="8"/>
      <c r="D143" s="8"/>
      <c r="E143" s="8"/>
      <c r="F143" s="8"/>
      <c r="G143" s="8"/>
      <c r="H143" s="8"/>
      <c r="L143" s="24"/>
      <c r="M143" s="8"/>
      <c r="N143" s="24"/>
      <c r="O143" s="24"/>
    </row>
    <row r="144" spans="2:15" x14ac:dyDescent="0.2">
      <c r="B144" s="8"/>
      <c r="C144" s="8"/>
      <c r="D144" s="8"/>
      <c r="E144" s="8"/>
      <c r="F144" s="8"/>
      <c r="G144" s="8"/>
      <c r="H144" s="8"/>
      <c r="L144" s="24"/>
      <c r="M144" s="8"/>
      <c r="N144" s="24"/>
      <c r="O144" s="24"/>
    </row>
    <row r="145" spans="2:15" x14ac:dyDescent="0.2">
      <c r="B145" s="8"/>
      <c r="C145" s="8"/>
      <c r="D145" s="8"/>
      <c r="E145" s="8"/>
      <c r="F145" s="8"/>
      <c r="G145" s="8"/>
      <c r="H145" s="8"/>
      <c r="L145" s="24"/>
      <c r="M145" s="8"/>
      <c r="N145" s="24"/>
      <c r="O145" s="24"/>
    </row>
    <row r="146" spans="2:15" x14ac:dyDescent="0.2">
      <c r="B146" s="8"/>
      <c r="C146" s="8"/>
      <c r="D146" s="8"/>
      <c r="E146" s="8"/>
      <c r="F146" s="8"/>
      <c r="G146" s="8"/>
      <c r="H146" s="8"/>
      <c r="L146" s="24"/>
      <c r="M146" s="8"/>
      <c r="N146" s="24"/>
      <c r="O146" s="24"/>
    </row>
    <row r="147" spans="2:15" x14ac:dyDescent="0.2">
      <c r="B147" s="8"/>
      <c r="C147" s="8"/>
      <c r="D147" s="8"/>
      <c r="E147" s="8"/>
      <c r="F147" s="8"/>
      <c r="G147" s="8"/>
      <c r="H147" s="8"/>
      <c r="L147" s="24"/>
      <c r="M147" s="8"/>
      <c r="N147" s="24"/>
      <c r="O147" s="24"/>
    </row>
    <row r="148" spans="2:15" x14ac:dyDescent="0.2">
      <c r="B148" s="8"/>
      <c r="C148" s="8"/>
      <c r="D148" s="8"/>
      <c r="E148" s="8"/>
      <c r="F148" s="8"/>
      <c r="G148" s="8"/>
      <c r="H148" s="8"/>
      <c r="L148" s="24"/>
      <c r="M148" s="8"/>
      <c r="N148" s="24"/>
      <c r="O148" s="24"/>
    </row>
    <row r="149" spans="2:15" x14ac:dyDescent="0.2">
      <c r="B149" s="8"/>
      <c r="C149" s="8"/>
      <c r="D149" s="8"/>
      <c r="E149" s="8"/>
      <c r="F149" s="8"/>
      <c r="G149" s="8"/>
      <c r="H149" s="8"/>
      <c r="L149" s="24"/>
      <c r="M149" s="8"/>
      <c r="N149" s="24"/>
      <c r="O149" s="24"/>
    </row>
    <row r="150" spans="2:15" x14ac:dyDescent="0.2">
      <c r="B150" s="8"/>
      <c r="C150" s="8"/>
      <c r="D150" s="8"/>
      <c r="E150" s="8"/>
      <c r="F150" s="8"/>
      <c r="G150" s="8"/>
      <c r="H150" s="8"/>
      <c r="L150" s="24"/>
      <c r="M150" s="8"/>
      <c r="N150" s="24"/>
      <c r="O150" s="24"/>
    </row>
    <row r="151" spans="2:15" x14ac:dyDescent="0.2">
      <c r="B151" s="8"/>
      <c r="C151" s="8"/>
      <c r="D151" s="8"/>
      <c r="E151" s="8"/>
      <c r="F151" s="8"/>
      <c r="G151" s="8"/>
      <c r="H151" s="8"/>
      <c r="L151" s="24"/>
      <c r="M151" s="8"/>
      <c r="N151" s="24"/>
      <c r="O151" s="24"/>
    </row>
    <row r="152" spans="2:15" x14ac:dyDescent="0.2">
      <c r="B152" s="8"/>
      <c r="C152" s="8"/>
      <c r="D152" s="8"/>
      <c r="E152" s="8"/>
      <c r="F152" s="8"/>
      <c r="G152" s="8"/>
      <c r="H152" s="8"/>
      <c r="L152" s="24"/>
      <c r="M152" s="8"/>
      <c r="N152" s="24"/>
      <c r="O152" s="24"/>
    </row>
    <row r="153" spans="2:15" x14ac:dyDescent="0.2">
      <c r="B153" s="8"/>
      <c r="C153" s="8"/>
      <c r="D153" s="8"/>
      <c r="E153" s="8"/>
      <c r="F153" s="8"/>
      <c r="G153" s="8"/>
      <c r="H153" s="8"/>
      <c r="L153" s="24"/>
      <c r="M153" s="8"/>
      <c r="N153" s="24"/>
      <c r="O153" s="24"/>
    </row>
    <row r="154" spans="2:15" x14ac:dyDescent="0.2">
      <c r="B154" s="8"/>
      <c r="C154" s="8"/>
      <c r="D154" s="8"/>
      <c r="E154" s="8"/>
      <c r="F154" s="8"/>
      <c r="G154" s="8"/>
      <c r="H154" s="8"/>
      <c r="L154" s="24"/>
      <c r="M154" s="8"/>
      <c r="N154" s="24"/>
      <c r="O154" s="24"/>
    </row>
    <row r="155" spans="2:15" x14ac:dyDescent="0.2">
      <c r="B155" s="8"/>
      <c r="C155" s="8"/>
      <c r="D155" s="8"/>
      <c r="E155" s="8"/>
      <c r="F155" s="8"/>
      <c r="G155" s="8"/>
      <c r="H155" s="8"/>
      <c r="L155" s="24"/>
      <c r="M155" s="8"/>
      <c r="N155" s="24"/>
      <c r="O155" s="24"/>
    </row>
    <row r="156" spans="2:15" x14ac:dyDescent="0.2">
      <c r="B156" s="8"/>
      <c r="C156" s="8"/>
      <c r="D156" s="8"/>
      <c r="E156" s="8"/>
      <c r="F156" s="8"/>
      <c r="G156" s="8"/>
      <c r="H156" s="8"/>
      <c r="L156" s="24"/>
      <c r="M156" s="8"/>
      <c r="N156" s="24"/>
      <c r="O156" s="24"/>
    </row>
    <row r="157" spans="2:15" x14ac:dyDescent="0.2">
      <c r="B157" s="8"/>
      <c r="C157" s="8"/>
      <c r="D157" s="8"/>
      <c r="E157" s="8"/>
      <c r="F157" s="8"/>
      <c r="G157" s="8"/>
      <c r="H157" s="8"/>
      <c r="L157" s="24"/>
      <c r="M157" s="8"/>
      <c r="N157" s="24"/>
      <c r="O157" s="24"/>
    </row>
    <row r="158" spans="2:15" x14ac:dyDescent="0.2">
      <c r="B158" s="8"/>
      <c r="C158" s="8"/>
      <c r="D158" s="8"/>
      <c r="E158" s="8"/>
      <c r="F158" s="8"/>
      <c r="G158" s="8"/>
      <c r="H158" s="8"/>
      <c r="L158" s="24"/>
      <c r="M158" s="8"/>
      <c r="N158" s="24"/>
      <c r="O158" s="24"/>
    </row>
    <row r="159" spans="2:15" x14ac:dyDescent="0.2">
      <c r="B159" s="8"/>
      <c r="C159" s="8"/>
      <c r="D159" s="8"/>
      <c r="E159" s="8"/>
      <c r="F159" s="8"/>
      <c r="G159" s="8"/>
      <c r="H159" s="8"/>
      <c r="L159" s="24"/>
      <c r="M159" s="8"/>
      <c r="N159" s="24"/>
      <c r="O159" s="24"/>
    </row>
    <row r="160" spans="2:15" x14ac:dyDescent="0.2">
      <c r="B160" s="8"/>
      <c r="C160" s="8"/>
      <c r="D160" s="8"/>
      <c r="E160" s="8"/>
      <c r="F160" s="8"/>
      <c r="G160" s="8"/>
      <c r="H160" s="8"/>
      <c r="L160" s="24"/>
      <c r="M160" s="8"/>
      <c r="N160" s="24"/>
      <c r="O160" s="24"/>
    </row>
    <row r="161" spans="2:15" x14ac:dyDescent="0.2">
      <c r="B161" s="8"/>
      <c r="C161" s="8"/>
      <c r="D161" s="8"/>
      <c r="E161" s="8"/>
      <c r="F161" s="8"/>
      <c r="G161" s="8"/>
      <c r="H161" s="8"/>
      <c r="L161" s="24"/>
      <c r="M161" s="8"/>
      <c r="N161" s="24"/>
      <c r="O161" s="24"/>
    </row>
    <row r="162" spans="2:15" x14ac:dyDescent="0.2">
      <c r="B162" s="8"/>
      <c r="C162" s="8"/>
      <c r="D162" s="8"/>
      <c r="E162" s="8"/>
      <c r="F162" s="8"/>
      <c r="G162" s="8"/>
      <c r="H162" s="8"/>
      <c r="L162" s="24"/>
      <c r="M162" s="8"/>
      <c r="N162" s="24"/>
      <c r="O162" s="24"/>
    </row>
    <row r="163" spans="2:15" x14ac:dyDescent="0.2">
      <c r="B163" s="8"/>
      <c r="C163" s="8"/>
      <c r="D163" s="8"/>
      <c r="E163" s="8"/>
      <c r="F163" s="8"/>
      <c r="G163" s="8"/>
      <c r="H163" s="8"/>
      <c r="L163" s="24"/>
      <c r="M163" s="8"/>
      <c r="N163" s="24"/>
      <c r="O163" s="24"/>
    </row>
    <row r="164" spans="2:15" x14ac:dyDescent="0.2">
      <c r="B164" s="8"/>
      <c r="C164" s="8"/>
      <c r="D164" s="8"/>
      <c r="E164" s="8"/>
      <c r="F164" s="8"/>
      <c r="G164" s="8"/>
      <c r="H164" s="8"/>
      <c r="L164" s="24"/>
      <c r="M164" s="8"/>
      <c r="N164" s="24"/>
      <c r="O164" s="24"/>
    </row>
    <row r="165" spans="2:15" x14ac:dyDescent="0.2">
      <c r="B165" s="8"/>
      <c r="C165" s="8"/>
      <c r="D165" s="8"/>
      <c r="E165" s="8"/>
      <c r="F165" s="8"/>
      <c r="G165" s="8"/>
      <c r="H165" s="8"/>
      <c r="L165" s="24"/>
      <c r="M165" s="8"/>
      <c r="N165" s="24"/>
      <c r="O165" s="24"/>
    </row>
    <row r="166" spans="2:15" x14ac:dyDescent="0.2">
      <c r="B166" s="8"/>
      <c r="C166" s="8"/>
      <c r="D166" s="8"/>
      <c r="E166" s="8"/>
      <c r="F166" s="8"/>
      <c r="G166" s="8"/>
      <c r="H166" s="8"/>
      <c r="L166" s="24"/>
      <c r="M166" s="8"/>
      <c r="N166" s="24"/>
      <c r="O166" s="24"/>
    </row>
    <row r="167" spans="2:15" x14ac:dyDescent="0.2">
      <c r="B167" s="8"/>
      <c r="C167" s="8"/>
      <c r="D167" s="8"/>
      <c r="E167" s="8"/>
      <c r="F167" s="8"/>
      <c r="G167" s="8"/>
      <c r="H167" s="8"/>
      <c r="L167" s="24"/>
      <c r="M167" s="8"/>
      <c r="N167" s="24"/>
      <c r="O167" s="24"/>
    </row>
    <row r="168" spans="2:15" x14ac:dyDescent="0.2">
      <c r="B168" s="8"/>
      <c r="C168" s="8"/>
      <c r="D168" s="8"/>
      <c r="E168" s="8"/>
      <c r="F168" s="8"/>
      <c r="G168" s="8"/>
      <c r="H168" s="8"/>
      <c r="L168" s="24"/>
      <c r="M168" s="8"/>
      <c r="N168" s="24"/>
      <c r="O168" s="24"/>
    </row>
    <row r="169" spans="2:15" x14ac:dyDescent="0.2">
      <c r="B169" s="8"/>
      <c r="C169" s="8"/>
      <c r="D169" s="8"/>
      <c r="E169" s="8"/>
      <c r="F169" s="8"/>
      <c r="G169" s="8"/>
      <c r="H169" s="8"/>
      <c r="L169" s="24"/>
      <c r="M169" s="8"/>
      <c r="N169" s="24"/>
      <c r="O169" s="24"/>
    </row>
    <row r="170" spans="2:15" x14ac:dyDescent="0.2">
      <c r="B170" s="8"/>
      <c r="C170" s="8"/>
      <c r="D170" s="8"/>
      <c r="E170" s="8"/>
      <c r="F170" s="8"/>
      <c r="G170" s="8"/>
      <c r="H170" s="8"/>
      <c r="L170" s="24"/>
      <c r="M170" s="8"/>
      <c r="N170" s="24"/>
      <c r="O170" s="24"/>
    </row>
    <row r="171" spans="2:15" x14ac:dyDescent="0.2">
      <c r="B171" s="8"/>
      <c r="C171" s="8"/>
      <c r="D171" s="8"/>
      <c r="E171" s="8"/>
      <c r="F171" s="8"/>
      <c r="G171" s="8"/>
      <c r="H171" s="8"/>
      <c r="L171" s="24"/>
      <c r="M171" s="8"/>
      <c r="N171" s="24"/>
      <c r="O171" s="24"/>
    </row>
    <row r="172" spans="2:15" x14ac:dyDescent="0.2">
      <c r="B172" s="8"/>
      <c r="C172" s="8"/>
      <c r="D172" s="8"/>
      <c r="E172" s="8"/>
      <c r="F172" s="8"/>
      <c r="G172" s="8"/>
      <c r="H172" s="8"/>
      <c r="L172" s="24"/>
      <c r="M172" s="8"/>
      <c r="N172" s="24"/>
      <c r="O172" s="24"/>
    </row>
    <row r="173" spans="2:15" x14ac:dyDescent="0.2">
      <c r="B173" s="8"/>
      <c r="C173" s="8"/>
      <c r="D173" s="8"/>
      <c r="E173" s="8"/>
      <c r="F173" s="8"/>
      <c r="G173" s="8"/>
      <c r="H173" s="8"/>
      <c r="L173" s="24"/>
      <c r="M173" s="8"/>
      <c r="N173" s="24"/>
      <c r="O173" s="24"/>
    </row>
    <row r="174" spans="2:15" x14ac:dyDescent="0.2">
      <c r="B174" s="8"/>
      <c r="C174" s="8"/>
      <c r="D174" s="8"/>
      <c r="E174" s="8"/>
      <c r="F174" s="8"/>
      <c r="G174" s="8"/>
      <c r="H174" s="8"/>
      <c r="L174" s="24"/>
      <c r="M174" s="8"/>
      <c r="N174" s="24"/>
      <c r="O174" s="24"/>
    </row>
    <row r="175" spans="2:15" x14ac:dyDescent="0.2">
      <c r="B175" s="8"/>
      <c r="C175" s="8"/>
      <c r="D175" s="8"/>
      <c r="E175" s="8"/>
      <c r="F175" s="8"/>
      <c r="G175" s="8"/>
      <c r="H175" s="8"/>
      <c r="L175" s="24"/>
      <c r="M175" s="8"/>
      <c r="N175" s="24"/>
      <c r="O175" s="24"/>
    </row>
    <row r="176" spans="2:15" x14ac:dyDescent="0.2">
      <c r="B176" s="8"/>
      <c r="C176" s="8"/>
      <c r="D176" s="8"/>
      <c r="E176" s="8"/>
      <c r="F176" s="8"/>
      <c r="G176" s="8"/>
      <c r="H176" s="8"/>
      <c r="L176" s="24"/>
      <c r="M176" s="8"/>
      <c r="N176" s="24"/>
      <c r="O176" s="24"/>
    </row>
    <row r="177" spans="2:15" x14ac:dyDescent="0.2">
      <c r="B177" s="8"/>
      <c r="C177" s="8"/>
      <c r="D177" s="8"/>
      <c r="E177" s="8"/>
      <c r="F177" s="8"/>
      <c r="G177" s="8"/>
      <c r="H177" s="8"/>
      <c r="L177" s="24"/>
      <c r="M177" s="8"/>
      <c r="N177" s="24"/>
      <c r="O177" s="24"/>
    </row>
    <row r="178" spans="2:15" x14ac:dyDescent="0.2">
      <c r="B178" s="8"/>
      <c r="C178" s="8"/>
      <c r="D178" s="8"/>
      <c r="E178" s="8"/>
      <c r="F178" s="8"/>
      <c r="G178" s="8"/>
      <c r="H178" s="8"/>
      <c r="L178" s="24"/>
      <c r="M178" s="8"/>
      <c r="N178" s="24"/>
      <c r="O178" s="24"/>
    </row>
    <row r="179" spans="2:15" x14ac:dyDescent="0.2">
      <c r="B179" s="8"/>
      <c r="C179" s="8"/>
      <c r="D179" s="8"/>
      <c r="E179" s="8"/>
      <c r="F179" s="8"/>
      <c r="G179" s="8"/>
      <c r="H179" s="8"/>
      <c r="L179" s="24"/>
      <c r="M179" s="8"/>
      <c r="N179" s="24"/>
      <c r="O179" s="24"/>
    </row>
    <row r="180" spans="2:15" x14ac:dyDescent="0.2">
      <c r="B180" s="8"/>
      <c r="C180" s="8"/>
      <c r="D180" s="8"/>
      <c r="E180" s="8"/>
      <c r="F180" s="8"/>
      <c r="G180" s="8"/>
      <c r="H180" s="8"/>
      <c r="L180" s="24"/>
      <c r="M180" s="8"/>
      <c r="N180" s="24"/>
      <c r="O180" s="24"/>
    </row>
    <row r="181" spans="2:15" x14ac:dyDescent="0.2">
      <c r="B181" s="8"/>
      <c r="C181" s="8"/>
      <c r="D181" s="8"/>
      <c r="E181" s="8"/>
      <c r="F181" s="8"/>
      <c r="G181" s="8"/>
      <c r="H181" s="8"/>
      <c r="L181" s="24"/>
      <c r="M181" s="8"/>
      <c r="N181" s="24"/>
      <c r="O181" s="24"/>
    </row>
    <row r="182" spans="2:15" x14ac:dyDescent="0.2">
      <c r="B182" s="8"/>
      <c r="C182" s="8"/>
      <c r="D182" s="8"/>
      <c r="E182" s="8"/>
      <c r="F182" s="8"/>
      <c r="G182" s="8"/>
      <c r="H182" s="8"/>
      <c r="L182" s="24"/>
      <c r="M182" s="8"/>
      <c r="N182" s="24"/>
      <c r="O182" s="24"/>
    </row>
    <row r="183" spans="2:15" x14ac:dyDescent="0.2">
      <c r="B183" s="8"/>
      <c r="C183" s="8"/>
      <c r="D183" s="8"/>
      <c r="E183" s="8"/>
      <c r="F183" s="8"/>
      <c r="G183" s="8"/>
      <c r="H183" s="8"/>
      <c r="L183" s="24"/>
      <c r="M183" s="8"/>
      <c r="N183" s="24"/>
      <c r="O183" s="24"/>
    </row>
    <row r="184" spans="2:15" x14ac:dyDescent="0.2">
      <c r="B184" s="8"/>
      <c r="C184" s="8"/>
      <c r="D184" s="8"/>
      <c r="E184" s="8"/>
      <c r="F184" s="8"/>
      <c r="G184" s="8"/>
      <c r="H184" s="8"/>
      <c r="L184" s="24"/>
      <c r="M184" s="8"/>
      <c r="N184" s="24"/>
      <c r="O184" s="24"/>
    </row>
    <row r="185" spans="2:15" x14ac:dyDescent="0.2">
      <c r="B185" s="8"/>
      <c r="C185" s="8"/>
      <c r="D185" s="8"/>
      <c r="E185" s="8"/>
      <c r="F185" s="8"/>
      <c r="G185" s="8"/>
      <c r="H185" s="8"/>
      <c r="L185" s="24"/>
      <c r="M185" s="8"/>
      <c r="N185" s="24"/>
      <c r="O185" s="24"/>
    </row>
    <row r="186" spans="2:15" x14ac:dyDescent="0.2">
      <c r="B186" s="8"/>
      <c r="C186" s="8"/>
      <c r="D186" s="8"/>
      <c r="E186" s="8"/>
      <c r="F186" s="8"/>
      <c r="G186" s="8"/>
      <c r="H186" s="8"/>
      <c r="L186" s="24"/>
      <c r="M186" s="8"/>
      <c r="N186" s="24"/>
      <c r="O186" s="24"/>
    </row>
    <row r="187" spans="2:15" x14ac:dyDescent="0.2">
      <c r="B187" s="8"/>
      <c r="C187" s="8"/>
      <c r="D187" s="8"/>
      <c r="E187" s="8"/>
      <c r="F187" s="8"/>
      <c r="G187" s="8"/>
      <c r="H187" s="8"/>
      <c r="L187" s="24"/>
      <c r="M187" s="8"/>
      <c r="N187" s="24"/>
      <c r="O187" s="24"/>
    </row>
    <row r="188" spans="2:15" x14ac:dyDescent="0.2">
      <c r="B188" s="8"/>
      <c r="C188" s="8"/>
      <c r="D188" s="8"/>
      <c r="E188" s="8"/>
      <c r="F188" s="8"/>
      <c r="G188" s="8"/>
      <c r="H188" s="8"/>
    </row>
    <row r="189" spans="2:15" x14ac:dyDescent="0.2">
      <c r="B189" s="8"/>
      <c r="C189" s="8"/>
      <c r="D189" s="8"/>
      <c r="E189" s="8"/>
      <c r="F189" s="8"/>
      <c r="G189" s="8"/>
      <c r="H189" s="8"/>
    </row>
    <row r="190" spans="2:15" x14ac:dyDescent="0.2">
      <c r="B190" s="8"/>
      <c r="C190" s="8"/>
      <c r="D190" s="8"/>
      <c r="E190" s="8"/>
      <c r="F190" s="8"/>
      <c r="G190" s="8"/>
      <c r="H190" s="8"/>
    </row>
    <row r="191" spans="2:15" x14ac:dyDescent="0.2">
      <c r="B191" s="8"/>
      <c r="C191" s="8"/>
      <c r="D191" s="8"/>
      <c r="E191" s="8"/>
      <c r="F191" s="8"/>
      <c r="G191" s="8"/>
      <c r="H191" s="8"/>
    </row>
    <row r="192" spans="2:15" x14ac:dyDescent="0.2">
      <c r="B192" s="8"/>
      <c r="C192" s="8"/>
      <c r="D192" s="8"/>
      <c r="E192" s="8"/>
      <c r="F192" s="8"/>
      <c r="G192" s="8"/>
      <c r="H192" s="8"/>
    </row>
    <row r="193" spans="2:8" x14ac:dyDescent="0.2">
      <c r="B193" s="8"/>
      <c r="C193" s="8"/>
      <c r="D193" s="8"/>
      <c r="E193" s="8"/>
      <c r="F193" s="8"/>
      <c r="G193" s="8"/>
      <c r="H193" s="8"/>
    </row>
    <row r="194" spans="2:8" x14ac:dyDescent="0.2">
      <c r="B194" s="8"/>
      <c r="C194" s="8"/>
      <c r="D194" s="8"/>
      <c r="E194" s="8"/>
      <c r="F194" s="8"/>
      <c r="G194" s="8"/>
      <c r="H194" s="8"/>
    </row>
    <row r="195" spans="2:8" x14ac:dyDescent="0.2">
      <c r="B195" s="8"/>
      <c r="C195" s="8"/>
      <c r="D195" s="8"/>
      <c r="E195" s="8"/>
      <c r="F195" s="8"/>
      <c r="G195" s="8"/>
      <c r="H195" s="8"/>
    </row>
    <row r="196" spans="2:8" x14ac:dyDescent="0.2">
      <c r="B196" s="8"/>
      <c r="C196" s="8"/>
      <c r="D196" s="8"/>
      <c r="E196" s="8"/>
      <c r="F196" s="8"/>
      <c r="G196" s="8"/>
      <c r="H196" s="8"/>
    </row>
    <row r="197" spans="2:8" x14ac:dyDescent="0.2">
      <c r="B197" s="8"/>
      <c r="C197" s="8"/>
      <c r="D197" s="8"/>
      <c r="E197" s="8"/>
      <c r="F197" s="8"/>
      <c r="G197" s="8"/>
      <c r="H197" s="8"/>
    </row>
    <row r="198" spans="2:8" x14ac:dyDescent="0.2">
      <c r="B198" s="8"/>
      <c r="C198" s="8"/>
      <c r="D198" s="8"/>
      <c r="E198" s="8"/>
      <c r="F198" s="8"/>
      <c r="G198" s="8"/>
      <c r="H198" s="8"/>
    </row>
    <row r="199" spans="2:8" x14ac:dyDescent="0.2">
      <c r="B199" s="8"/>
      <c r="C199" s="8"/>
      <c r="D199" s="8"/>
      <c r="E199" s="8"/>
      <c r="F199" s="8"/>
      <c r="G199" s="8"/>
      <c r="H199" s="8"/>
    </row>
    <row r="200" spans="2:8" x14ac:dyDescent="0.2">
      <c r="B200" s="8"/>
      <c r="C200" s="8"/>
      <c r="D200" s="8"/>
      <c r="E200" s="8"/>
      <c r="F200" s="8"/>
      <c r="G200" s="8"/>
      <c r="H200" s="8"/>
    </row>
    <row r="201" spans="2:8" x14ac:dyDescent="0.2">
      <c r="B201" s="8"/>
      <c r="C201" s="8"/>
      <c r="D201" s="8"/>
      <c r="E201" s="8"/>
      <c r="F201" s="8"/>
      <c r="G201" s="8"/>
      <c r="H201" s="8"/>
    </row>
    <row r="202" spans="2:8" x14ac:dyDescent="0.2">
      <c r="B202" s="8"/>
      <c r="C202" s="8"/>
      <c r="D202" s="8"/>
      <c r="E202" s="8"/>
      <c r="F202" s="8"/>
      <c r="G202" s="8"/>
      <c r="H202" s="8"/>
    </row>
    <row r="203" spans="2:8" x14ac:dyDescent="0.2">
      <c r="B203" s="8"/>
      <c r="C203" s="8"/>
      <c r="D203" s="8"/>
      <c r="E203" s="8"/>
      <c r="F203" s="8"/>
      <c r="G203" s="8"/>
      <c r="H203" s="8"/>
    </row>
    <row r="204" spans="2:8" x14ac:dyDescent="0.2">
      <c r="B204" s="8"/>
      <c r="C204" s="8"/>
      <c r="D204" s="8"/>
      <c r="E204" s="8"/>
      <c r="F204" s="8"/>
      <c r="G204" s="8"/>
      <c r="H204" s="8"/>
    </row>
    <row r="205" spans="2:8" x14ac:dyDescent="0.2">
      <c r="B205" s="8"/>
      <c r="C205" s="8"/>
      <c r="D205" s="8"/>
      <c r="E205" s="8"/>
      <c r="F205" s="8"/>
      <c r="G205" s="8"/>
      <c r="H205" s="8"/>
    </row>
    <row r="206" spans="2:8" x14ac:dyDescent="0.2">
      <c r="B206" s="8"/>
      <c r="C206" s="8"/>
      <c r="D206" s="8"/>
      <c r="E206" s="8"/>
      <c r="F206" s="8"/>
      <c r="G206" s="8"/>
      <c r="H206" s="8"/>
    </row>
    <row r="207" spans="2:8" x14ac:dyDescent="0.2">
      <c r="B207" s="8"/>
      <c r="C207" s="8"/>
      <c r="D207" s="8"/>
      <c r="E207" s="8"/>
      <c r="F207" s="8"/>
      <c r="G207" s="8"/>
      <c r="H207" s="8"/>
    </row>
    <row r="208" spans="2:8" x14ac:dyDescent="0.2">
      <c r="B208" s="8"/>
      <c r="C208" s="8"/>
      <c r="D208" s="8"/>
      <c r="E208" s="8"/>
      <c r="F208" s="8"/>
      <c r="G208" s="8"/>
      <c r="H208" s="8"/>
    </row>
    <row r="209" spans="2:8" x14ac:dyDescent="0.2">
      <c r="B209" s="8"/>
      <c r="C209" s="8"/>
      <c r="D209" s="8"/>
      <c r="E209" s="8"/>
      <c r="F209" s="8"/>
      <c r="G209" s="8"/>
      <c r="H209" s="8"/>
    </row>
    <row r="210" spans="2:8" x14ac:dyDescent="0.2">
      <c r="B210" s="8"/>
      <c r="C210" s="8"/>
      <c r="D210" s="8"/>
      <c r="E210" s="8"/>
      <c r="F210" s="8"/>
      <c r="G210" s="8"/>
      <c r="H210" s="8"/>
    </row>
    <row r="211" spans="2:8" x14ac:dyDescent="0.2">
      <c r="B211" s="8"/>
      <c r="C211" s="8"/>
      <c r="D211" s="8"/>
      <c r="E211" s="8"/>
      <c r="F211" s="8"/>
      <c r="G211" s="8"/>
      <c r="H211" s="8"/>
    </row>
    <row r="212" spans="2:8" x14ac:dyDescent="0.2">
      <c r="B212" s="8"/>
      <c r="C212" s="8"/>
      <c r="D212" s="8"/>
      <c r="E212" s="8"/>
      <c r="F212" s="8"/>
      <c r="G212" s="8"/>
      <c r="H212" s="8"/>
    </row>
    <row r="213" spans="2:8" x14ac:dyDescent="0.2">
      <c r="B213" s="8"/>
      <c r="C213" s="8"/>
      <c r="D213" s="8"/>
      <c r="E213" s="8"/>
      <c r="F213" s="8"/>
      <c r="G213" s="8"/>
      <c r="H213" s="8"/>
    </row>
    <row r="214" spans="2:8" x14ac:dyDescent="0.2">
      <c r="B214" s="8"/>
      <c r="C214" s="8"/>
      <c r="D214" s="8"/>
      <c r="E214" s="8"/>
      <c r="F214" s="8"/>
      <c r="G214" s="8"/>
      <c r="H214" s="8"/>
    </row>
    <row r="215" spans="2:8" x14ac:dyDescent="0.2">
      <c r="B215" s="8"/>
      <c r="C215" s="8"/>
      <c r="D215" s="8"/>
      <c r="E215" s="8"/>
      <c r="F215" s="8"/>
      <c r="G215" s="8"/>
      <c r="H215" s="8"/>
    </row>
    <row r="216" spans="2:8" x14ac:dyDescent="0.2">
      <c r="B216" s="8"/>
      <c r="C216" s="8"/>
      <c r="D216" s="8"/>
      <c r="E216" s="8"/>
      <c r="F216" s="8"/>
      <c r="G216" s="8"/>
      <c r="H216" s="8"/>
    </row>
    <row r="217" spans="2:8" x14ac:dyDescent="0.2">
      <c r="B217" s="8"/>
      <c r="C217" s="8"/>
      <c r="D217" s="8"/>
      <c r="E217" s="8"/>
      <c r="F217" s="8"/>
      <c r="G217" s="8"/>
      <c r="H217" s="8"/>
    </row>
    <row r="218" spans="2:8" x14ac:dyDescent="0.2">
      <c r="B218" s="8"/>
      <c r="C218" s="8"/>
      <c r="D218" s="8"/>
      <c r="E218" s="8"/>
      <c r="F218" s="8"/>
      <c r="G218" s="8"/>
      <c r="H218" s="8"/>
    </row>
    <row r="219" spans="2:8" x14ac:dyDescent="0.2">
      <c r="B219" s="8"/>
      <c r="C219" s="8"/>
      <c r="D219" s="8"/>
      <c r="E219" s="8"/>
      <c r="F219" s="8"/>
      <c r="G219" s="8"/>
      <c r="H219" s="8"/>
    </row>
    <row r="220" spans="2:8" x14ac:dyDescent="0.2">
      <c r="B220" s="8"/>
      <c r="C220" s="8"/>
      <c r="D220" s="8"/>
      <c r="E220" s="8"/>
      <c r="F220" s="8"/>
      <c r="G220" s="8"/>
      <c r="H220" s="8"/>
    </row>
    <row r="221" spans="2:8" x14ac:dyDescent="0.2">
      <c r="B221" s="8"/>
      <c r="C221" s="8"/>
      <c r="D221" s="8"/>
      <c r="E221" s="8"/>
      <c r="F221" s="8"/>
      <c r="G221" s="8"/>
      <c r="H221" s="8"/>
    </row>
    <row r="222" spans="2:8" x14ac:dyDescent="0.2">
      <c r="B222" s="8"/>
      <c r="C222" s="8"/>
      <c r="D222" s="8"/>
      <c r="E222" s="8"/>
      <c r="F222" s="8"/>
      <c r="G222" s="8"/>
      <c r="H222" s="8"/>
    </row>
    <row r="223" spans="2:8" x14ac:dyDescent="0.2">
      <c r="B223" s="8"/>
      <c r="C223" s="8"/>
      <c r="D223" s="8"/>
      <c r="E223" s="8"/>
      <c r="F223" s="8"/>
      <c r="G223" s="8"/>
      <c r="H223" s="8"/>
    </row>
    <row r="224" spans="2:8" x14ac:dyDescent="0.2">
      <c r="B224" s="8"/>
      <c r="C224" s="8"/>
      <c r="D224" s="8"/>
      <c r="E224" s="8"/>
      <c r="F224" s="8"/>
      <c r="G224" s="8"/>
      <c r="H224" s="8"/>
    </row>
    <row r="225" spans="2:8" x14ac:dyDescent="0.2">
      <c r="B225" s="8"/>
      <c r="C225" s="8"/>
      <c r="D225" s="8"/>
      <c r="E225" s="8"/>
      <c r="F225" s="8"/>
      <c r="G225" s="8"/>
      <c r="H225" s="8"/>
    </row>
    <row r="226" spans="2:8" x14ac:dyDescent="0.2">
      <c r="B226" s="8"/>
      <c r="C226" s="8"/>
      <c r="D226" s="8"/>
      <c r="E226" s="8"/>
      <c r="F226" s="8"/>
      <c r="G226" s="8"/>
      <c r="H226" s="8"/>
    </row>
    <row r="227" spans="2:8" x14ac:dyDescent="0.2">
      <c r="B227" s="8"/>
      <c r="C227" s="8"/>
      <c r="D227" s="8"/>
      <c r="E227" s="8"/>
      <c r="F227" s="8"/>
      <c r="G227" s="8"/>
      <c r="H227" s="8"/>
    </row>
    <row r="228" spans="2:8" x14ac:dyDescent="0.2">
      <c r="B228" s="8"/>
      <c r="C228" s="8"/>
      <c r="D228" s="8"/>
      <c r="E228" s="8"/>
      <c r="F228" s="8"/>
      <c r="G228" s="8"/>
      <c r="H228" s="8"/>
    </row>
    <row r="229" spans="2:8" x14ac:dyDescent="0.2">
      <c r="B229" s="8"/>
      <c r="C229" s="8"/>
      <c r="D229" s="8"/>
      <c r="E229" s="8"/>
      <c r="F229" s="8"/>
      <c r="G229" s="8"/>
      <c r="H229" s="8"/>
    </row>
    <row r="230" spans="2:8" x14ac:dyDescent="0.2">
      <c r="B230" s="8"/>
      <c r="C230" s="8"/>
      <c r="D230" s="8"/>
      <c r="E230" s="8"/>
      <c r="F230" s="8"/>
      <c r="G230" s="8"/>
      <c r="H230" s="8"/>
    </row>
    <row r="231" spans="2:8" x14ac:dyDescent="0.2">
      <c r="B231" s="8"/>
      <c r="C231" s="8"/>
      <c r="D231" s="8"/>
      <c r="E231" s="8"/>
      <c r="F231" s="8"/>
      <c r="G231" s="8"/>
      <c r="H231" s="8"/>
    </row>
    <row r="232" spans="2:8" x14ac:dyDescent="0.2">
      <c r="B232" s="8"/>
      <c r="C232" s="8"/>
      <c r="D232" s="8"/>
      <c r="E232" s="8"/>
      <c r="F232" s="8"/>
      <c r="G232" s="8"/>
      <c r="H232" s="8"/>
    </row>
    <row r="233" spans="2:8" x14ac:dyDescent="0.2">
      <c r="B233" s="8"/>
      <c r="C233" s="8"/>
      <c r="D233" s="8"/>
      <c r="E233" s="8"/>
      <c r="F233" s="8"/>
      <c r="G233" s="8"/>
      <c r="H233" s="8"/>
    </row>
    <row r="234" spans="2:8" x14ac:dyDescent="0.2">
      <c r="B234" s="8"/>
      <c r="C234" s="8"/>
      <c r="D234" s="8"/>
      <c r="E234" s="8"/>
      <c r="F234" s="8"/>
      <c r="G234" s="8"/>
      <c r="H234" s="8"/>
    </row>
    <row r="235" spans="2:8" x14ac:dyDescent="0.2">
      <c r="B235" s="8"/>
      <c r="C235" s="8"/>
      <c r="D235" s="8"/>
      <c r="E235" s="8"/>
      <c r="F235" s="8"/>
      <c r="G235" s="8"/>
      <c r="H235" s="8"/>
    </row>
    <row r="236" spans="2:8" x14ac:dyDescent="0.2">
      <c r="B236" s="8"/>
      <c r="C236" s="8"/>
      <c r="D236" s="8"/>
      <c r="E236" s="8"/>
      <c r="F236" s="8"/>
      <c r="G236" s="8"/>
      <c r="H236" s="8"/>
    </row>
    <row r="237" spans="2:8" x14ac:dyDescent="0.2">
      <c r="B237" s="8"/>
      <c r="C237" s="8"/>
      <c r="D237" s="8"/>
      <c r="E237" s="8"/>
      <c r="F237" s="8"/>
      <c r="G237" s="8"/>
      <c r="H237" s="8"/>
    </row>
    <row r="238" spans="2:8" x14ac:dyDescent="0.2">
      <c r="B238" s="8"/>
      <c r="C238" s="8"/>
      <c r="D238" s="8"/>
      <c r="E238" s="8"/>
      <c r="F238" s="8"/>
      <c r="G238" s="8"/>
      <c r="H238" s="8"/>
    </row>
    <row r="239" spans="2:8" x14ac:dyDescent="0.2">
      <c r="B239" s="8"/>
      <c r="C239" s="8"/>
      <c r="D239" s="8"/>
      <c r="E239" s="8"/>
      <c r="F239" s="8"/>
      <c r="G239" s="8"/>
      <c r="H239" s="8"/>
    </row>
    <row r="240" spans="2:8" x14ac:dyDescent="0.2">
      <c r="B240" s="8"/>
      <c r="C240" s="8"/>
      <c r="D240" s="8"/>
      <c r="E240" s="8"/>
      <c r="F240" s="8"/>
      <c r="G240" s="8"/>
      <c r="H240" s="8"/>
    </row>
    <row r="241" spans="2:8" x14ac:dyDescent="0.2">
      <c r="B241" s="8"/>
      <c r="C241" s="8"/>
      <c r="D241" s="8"/>
      <c r="E241" s="8"/>
      <c r="F241" s="8"/>
      <c r="G241" s="8"/>
      <c r="H241" s="8"/>
    </row>
    <row r="242" spans="2:8" x14ac:dyDescent="0.2">
      <c r="B242" s="8"/>
      <c r="C242" s="8"/>
      <c r="D242" s="8"/>
      <c r="E242" s="8"/>
      <c r="F242" s="8"/>
      <c r="G242" s="8"/>
      <c r="H242" s="8"/>
    </row>
    <row r="243" spans="2:8" x14ac:dyDescent="0.2">
      <c r="B243" s="8"/>
      <c r="C243" s="8"/>
      <c r="D243" s="8"/>
      <c r="E243" s="8"/>
      <c r="F243" s="8"/>
      <c r="G243" s="8"/>
      <c r="H243" s="8"/>
    </row>
    <row r="244" spans="2:8" x14ac:dyDescent="0.2">
      <c r="B244" s="8"/>
      <c r="C244" s="8"/>
      <c r="D244" s="8"/>
      <c r="E244" s="8"/>
      <c r="F244" s="8"/>
      <c r="G244" s="8"/>
      <c r="H244" s="8"/>
    </row>
    <row r="245" spans="2:8" x14ac:dyDescent="0.2">
      <c r="B245" s="8"/>
      <c r="C245" s="8"/>
      <c r="D245" s="8"/>
      <c r="E245" s="8"/>
      <c r="F245" s="8"/>
      <c r="G245" s="8"/>
      <c r="H245" s="8"/>
    </row>
    <row r="246" spans="2:8" x14ac:dyDescent="0.2">
      <c r="B246" s="8"/>
      <c r="C246" s="8"/>
      <c r="D246" s="8"/>
      <c r="E246" s="8"/>
      <c r="F246" s="8"/>
      <c r="G246" s="8"/>
      <c r="H246" s="8"/>
    </row>
    <row r="247" spans="2:8" x14ac:dyDescent="0.2">
      <c r="B247" s="8"/>
      <c r="C247" s="8"/>
      <c r="D247" s="8"/>
      <c r="E247" s="8"/>
      <c r="F247" s="8"/>
      <c r="G247" s="8"/>
      <c r="H247" s="8"/>
    </row>
    <row r="248" spans="2:8" x14ac:dyDescent="0.2">
      <c r="B248" s="8"/>
      <c r="C248" s="8"/>
      <c r="D248" s="8"/>
      <c r="E248" s="8"/>
      <c r="F248" s="8"/>
      <c r="G248" s="8"/>
      <c r="H248" s="8"/>
    </row>
    <row r="249" spans="2:8" x14ac:dyDescent="0.2">
      <c r="B249" s="8"/>
      <c r="C249" s="8"/>
      <c r="D249" s="8"/>
      <c r="E249" s="8"/>
      <c r="F249" s="8"/>
      <c r="G249" s="8"/>
      <c r="H249" s="8"/>
    </row>
    <row r="250" spans="2:8" x14ac:dyDescent="0.2">
      <c r="B250" s="8"/>
      <c r="C250" s="8"/>
      <c r="D250" s="8"/>
      <c r="E250" s="8"/>
      <c r="F250" s="8"/>
      <c r="G250" s="8"/>
      <c r="H250" s="8"/>
    </row>
    <row r="251" spans="2:8" x14ac:dyDescent="0.2">
      <c r="B251" s="8"/>
      <c r="C251" s="8"/>
      <c r="D251" s="8"/>
      <c r="E251" s="8"/>
      <c r="F251" s="8"/>
      <c r="G251" s="8"/>
      <c r="H251" s="8"/>
    </row>
    <row r="252" spans="2:8" x14ac:dyDescent="0.2">
      <c r="B252" s="8"/>
      <c r="C252" s="8"/>
      <c r="D252" s="8"/>
      <c r="E252" s="8"/>
      <c r="F252" s="8"/>
      <c r="G252" s="8"/>
      <c r="H252" s="8"/>
    </row>
    <row r="253" spans="2:8" x14ac:dyDescent="0.2">
      <c r="B253" s="8"/>
      <c r="C253" s="8"/>
      <c r="D253" s="8"/>
      <c r="E253" s="8"/>
      <c r="F253" s="8"/>
      <c r="G253" s="8"/>
      <c r="H253" s="8"/>
    </row>
    <row r="254" spans="2:8" x14ac:dyDescent="0.2">
      <c r="B254" s="8"/>
      <c r="C254" s="8"/>
      <c r="D254" s="8"/>
      <c r="E254" s="8"/>
      <c r="F254" s="8"/>
      <c r="G254" s="8"/>
      <c r="H254" s="8"/>
    </row>
    <row r="255" spans="2:8" x14ac:dyDescent="0.2">
      <c r="B255" s="8"/>
      <c r="C255" s="8"/>
      <c r="D255" s="8"/>
      <c r="E255" s="8"/>
      <c r="F255" s="8"/>
      <c r="G255" s="8"/>
      <c r="H255" s="8"/>
    </row>
    <row r="256" spans="2:8" x14ac:dyDescent="0.2">
      <c r="B256" s="8"/>
      <c r="C256" s="8"/>
      <c r="D256" s="8"/>
      <c r="E256" s="8"/>
      <c r="F256" s="8"/>
      <c r="G256" s="8"/>
      <c r="H256" s="8"/>
    </row>
    <row r="257" spans="2:8" x14ac:dyDescent="0.2">
      <c r="B257" s="8"/>
      <c r="C257" s="8"/>
      <c r="D257" s="8"/>
      <c r="E257" s="8"/>
      <c r="F257" s="8"/>
      <c r="G257" s="8"/>
      <c r="H257" s="8"/>
    </row>
    <row r="258" spans="2:8" x14ac:dyDescent="0.2">
      <c r="B258" s="8"/>
      <c r="C258" s="8"/>
      <c r="D258" s="8"/>
      <c r="E258" s="8"/>
      <c r="F258" s="8"/>
      <c r="G258" s="8"/>
      <c r="H258" s="8"/>
    </row>
    <row r="259" spans="2:8" x14ac:dyDescent="0.2">
      <c r="B259" s="8"/>
      <c r="C259" s="8"/>
      <c r="D259" s="8"/>
      <c r="E259" s="8"/>
      <c r="F259" s="8"/>
      <c r="G259" s="8"/>
      <c r="H259" s="8"/>
    </row>
    <row r="260" spans="2:8" x14ac:dyDescent="0.2">
      <c r="B260" s="8"/>
      <c r="C260" s="8"/>
      <c r="D260" s="8"/>
      <c r="E260" s="8"/>
      <c r="F260" s="8"/>
      <c r="G260" s="8"/>
      <c r="H260" s="8"/>
    </row>
    <row r="261" spans="2:8" x14ac:dyDescent="0.2">
      <c r="B261" s="8"/>
      <c r="C261" s="8"/>
      <c r="D261" s="8"/>
      <c r="E261" s="8"/>
      <c r="F261" s="8"/>
      <c r="G261" s="8"/>
      <c r="H261" s="8"/>
    </row>
    <row r="262" spans="2:8" x14ac:dyDescent="0.2">
      <c r="B262" s="8"/>
      <c r="C262" s="8"/>
      <c r="D262" s="8"/>
      <c r="E262" s="8"/>
      <c r="F262" s="8"/>
      <c r="G262" s="8"/>
      <c r="H262" s="8"/>
    </row>
    <row r="263" spans="2:8" x14ac:dyDescent="0.2">
      <c r="B263" s="8"/>
      <c r="C263" s="8"/>
      <c r="D263" s="8"/>
      <c r="E263" s="8"/>
      <c r="F263" s="8"/>
      <c r="G263" s="8"/>
      <c r="H263" s="8"/>
    </row>
    <row r="264" spans="2:8" x14ac:dyDescent="0.2">
      <c r="B264" s="8"/>
      <c r="C264" s="8"/>
      <c r="D264" s="8"/>
      <c r="E264" s="8"/>
      <c r="F264" s="8"/>
      <c r="G264" s="8"/>
      <c r="H264" s="8"/>
    </row>
    <row r="265" spans="2:8" x14ac:dyDescent="0.2">
      <c r="B265" s="8"/>
      <c r="C265" s="8"/>
      <c r="D265" s="8"/>
      <c r="E265" s="8"/>
      <c r="F265" s="8"/>
      <c r="G265" s="8"/>
      <c r="H265" s="8"/>
    </row>
    <row r="266" spans="2:8" x14ac:dyDescent="0.2">
      <c r="B266" s="8"/>
      <c r="C266" s="8"/>
      <c r="D266" s="8"/>
      <c r="E266" s="8"/>
      <c r="F266" s="8"/>
      <c r="G266" s="8"/>
      <c r="H266" s="8"/>
    </row>
    <row r="267" spans="2:8" x14ac:dyDescent="0.2">
      <c r="B267" s="8"/>
      <c r="C267" s="8"/>
      <c r="D267" s="8"/>
      <c r="E267" s="8"/>
      <c r="F267" s="8"/>
      <c r="G267" s="8"/>
      <c r="H267" s="8"/>
    </row>
    <row r="268" spans="2:8" x14ac:dyDescent="0.2">
      <c r="B268" s="8"/>
      <c r="C268" s="8"/>
      <c r="D268" s="8"/>
      <c r="E268" s="8"/>
      <c r="F268" s="8"/>
      <c r="G268" s="8"/>
      <c r="H268" s="8"/>
    </row>
    <row r="269" spans="2:8" x14ac:dyDescent="0.2">
      <c r="B269" s="8"/>
      <c r="C269" s="8"/>
      <c r="D269" s="8"/>
      <c r="E269" s="8"/>
      <c r="F269" s="8"/>
      <c r="G269" s="8"/>
      <c r="H269" s="8"/>
    </row>
    <row r="270" spans="2:8" x14ac:dyDescent="0.2">
      <c r="B270" s="8"/>
      <c r="C270" s="8"/>
      <c r="D270" s="8"/>
      <c r="E270" s="8"/>
      <c r="F270" s="8"/>
      <c r="G270" s="8"/>
      <c r="H270" s="8"/>
    </row>
    <row r="271" spans="2:8" x14ac:dyDescent="0.2">
      <c r="B271" s="8"/>
      <c r="C271" s="8"/>
      <c r="D271" s="8"/>
      <c r="E271" s="8"/>
      <c r="F271" s="8"/>
      <c r="G271" s="8"/>
      <c r="H271" s="8"/>
    </row>
    <row r="272" spans="2:8" x14ac:dyDescent="0.2">
      <c r="B272" s="8"/>
      <c r="C272" s="8"/>
      <c r="D272" s="8"/>
      <c r="E272" s="8"/>
      <c r="F272" s="8"/>
      <c r="G272" s="8"/>
      <c r="H272" s="8"/>
    </row>
    <row r="273" spans="2:8" x14ac:dyDescent="0.2">
      <c r="B273" s="8"/>
      <c r="C273" s="8"/>
      <c r="D273" s="8"/>
      <c r="E273" s="8"/>
      <c r="F273" s="8"/>
      <c r="G273" s="8"/>
      <c r="H273" s="8"/>
    </row>
    <row r="274" spans="2:8" x14ac:dyDescent="0.2">
      <c r="B274" s="8"/>
      <c r="C274" s="8"/>
      <c r="D274" s="8"/>
      <c r="E274" s="8"/>
      <c r="F274" s="8"/>
      <c r="G274" s="8"/>
      <c r="H274" s="8"/>
    </row>
    <row r="275" spans="2:8" x14ac:dyDescent="0.2">
      <c r="B275" s="8"/>
      <c r="C275" s="8"/>
      <c r="D275" s="8"/>
      <c r="E275" s="8"/>
      <c r="F275" s="8"/>
      <c r="G275" s="8"/>
      <c r="H275" s="8"/>
    </row>
    <row r="276" spans="2:8" x14ac:dyDescent="0.2">
      <c r="B276" s="8"/>
      <c r="C276" s="8"/>
      <c r="D276" s="8"/>
      <c r="E276" s="8"/>
      <c r="F276" s="8"/>
      <c r="G276" s="8"/>
      <c r="H276" s="8"/>
    </row>
    <row r="277" spans="2:8" x14ac:dyDescent="0.2">
      <c r="B277" s="8"/>
      <c r="C277" s="8"/>
      <c r="D277" s="8"/>
      <c r="E277" s="8"/>
      <c r="F277" s="8"/>
      <c r="G277" s="8"/>
      <c r="H277" s="8"/>
    </row>
    <row r="278" spans="2:8" x14ac:dyDescent="0.2">
      <c r="B278" s="8"/>
      <c r="C278" s="8"/>
      <c r="D278" s="8"/>
      <c r="E278" s="8"/>
      <c r="F278" s="8"/>
      <c r="G278" s="8"/>
      <c r="H278" s="8"/>
    </row>
    <row r="279" spans="2:8" x14ac:dyDescent="0.2">
      <c r="B279" s="8"/>
      <c r="C279" s="8"/>
      <c r="D279" s="8"/>
      <c r="E279" s="8"/>
      <c r="F279" s="8"/>
      <c r="G279" s="8"/>
      <c r="H279" s="8"/>
    </row>
    <row r="280" spans="2:8" x14ac:dyDescent="0.2">
      <c r="B280" s="8"/>
      <c r="C280" s="8"/>
      <c r="D280" s="8"/>
      <c r="E280" s="8"/>
      <c r="F280" s="8"/>
      <c r="G280" s="8"/>
      <c r="H280" s="8"/>
    </row>
    <row r="281" spans="2:8" x14ac:dyDescent="0.2">
      <c r="B281" s="8"/>
      <c r="C281" s="8"/>
      <c r="D281" s="8"/>
      <c r="E281" s="8"/>
      <c r="F281" s="8"/>
      <c r="G281" s="8"/>
      <c r="H281" s="8"/>
    </row>
    <row r="282" spans="2:8" x14ac:dyDescent="0.2">
      <c r="B282" s="8"/>
      <c r="C282" s="8"/>
      <c r="D282" s="8"/>
      <c r="E282" s="8"/>
      <c r="F282" s="8"/>
      <c r="G282" s="8"/>
      <c r="H282" s="8"/>
    </row>
    <row r="283" spans="2:8" x14ac:dyDescent="0.2">
      <c r="B283" s="8"/>
      <c r="C283" s="8"/>
      <c r="D283" s="8"/>
      <c r="E283" s="8"/>
      <c r="F283" s="8"/>
      <c r="G283" s="8"/>
      <c r="H283" s="8"/>
    </row>
    <row r="284" spans="2:8" x14ac:dyDescent="0.2">
      <c r="B284" s="8"/>
      <c r="C284" s="8"/>
      <c r="D284" s="8"/>
      <c r="E284" s="8"/>
      <c r="F284" s="8"/>
      <c r="G284" s="8"/>
      <c r="H284" s="8"/>
    </row>
    <row r="285" spans="2:8" x14ac:dyDescent="0.2">
      <c r="B285" s="8"/>
      <c r="C285" s="8"/>
      <c r="D285" s="8"/>
      <c r="E285" s="8"/>
      <c r="F285" s="8"/>
      <c r="G285" s="8"/>
      <c r="H285" s="8"/>
    </row>
    <row r="286" spans="2:8" x14ac:dyDescent="0.2">
      <c r="B286" s="8"/>
      <c r="C286" s="8"/>
      <c r="D286" s="8"/>
      <c r="E286" s="8"/>
      <c r="F286" s="8"/>
      <c r="G286" s="8"/>
      <c r="H286" s="8"/>
    </row>
    <row r="287" spans="2:8" x14ac:dyDescent="0.2">
      <c r="B287" s="8"/>
      <c r="C287" s="8"/>
      <c r="D287" s="8"/>
      <c r="E287" s="8"/>
      <c r="F287" s="8"/>
      <c r="G287" s="8"/>
      <c r="H287" s="8"/>
    </row>
    <row r="288" spans="2:8" x14ac:dyDescent="0.2">
      <c r="B288" s="8"/>
      <c r="C288" s="8"/>
      <c r="D288" s="8"/>
      <c r="E288" s="8"/>
      <c r="F288" s="8"/>
      <c r="G288" s="8"/>
      <c r="H288" s="8"/>
    </row>
  </sheetData>
  <sheetProtection algorithmName="SHA-512" hashValue="jPXJcH/NLSRKE/vdbEkOBlY2lJ3MoGvpYZCNHiaY5xajoHokGiUV1mK552AVfbZ3WYMLjcHJakWYQoxRb5DpIQ==" saltValue="HwOjkNeXuAwKOnsdDoHIrA==" spinCount="100000" sheet="1" objects="1" scenarios="1"/>
  <mergeCells count="7">
    <mergeCell ref="B1:P1"/>
    <mergeCell ref="M2:P2"/>
    <mergeCell ref="B80:G80"/>
    <mergeCell ref="D8:D10"/>
    <mergeCell ref="B73:C73"/>
    <mergeCell ref="B6:H6"/>
    <mergeCell ref="M56:O56"/>
  </mergeCells>
  <phoneticPr fontId="2" type="noConversion"/>
  <dataValidations disablePrompts="1" count="2">
    <dataValidation type="list" allowBlank="1" showInputMessage="1" showErrorMessage="1" sqref="C55" xr:uid="{2DC97A7B-1D6E-4842-8666-FC3023B125C5}">
      <formula1>$D$56:$D$60</formula1>
    </dataValidation>
    <dataValidation type="list" allowBlank="1" showInputMessage="1" showErrorMessage="1" sqref="C51 H80" xr:uid="{8328F2BE-5A8E-0D42-840D-ABD0E864855E}">
      <formula1>$S$5:$S$6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de Gaillande</dc:creator>
  <cp:lastModifiedBy>Xavier de Gaillande</cp:lastModifiedBy>
  <dcterms:created xsi:type="dcterms:W3CDTF">2020-11-26T18:58:23Z</dcterms:created>
  <dcterms:modified xsi:type="dcterms:W3CDTF">2020-12-22T16:07:19Z</dcterms:modified>
</cp:coreProperties>
</file>