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drawings/drawing4.xml" ContentType="application/vnd.openxmlformats-officedocument.drawing+xml"/>
  <Override PartName="/xl/comments5.xml" ContentType="application/vnd.openxmlformats-officedocument.spreadsheetml.comments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ssoqcpe.sharepoint.com/sites/Infrastructures/DocumentsDossiersSecteur/Documents techniques/000-DocumentsOriginaux/Finances/2024_2025/"/>
    </mc:Choice>
  </mc:AlternateContent>
  <xr:revisionPtr revIDLastSave="1365" documentId="13_ncr:1_{3F4F7051-C56A-4EEE-8326-9FE146A537C1}" xr6:coauthVersionLast="47" xr6:coauthVersionMax="47" xr10:uidLastSave="{DD545AA2-081C-46FA-9083-B6A08D6DFC23}"/>
  <workbookProtection workbookAlgorithmName="SHA-512" workbookHashValue="3wxFXrJZjH2yJY/bXHDkspLyPZOelirzydUtrnqmpZr3yktBDDGB69D7axYm0SGbtgrpBEtCAwII6IWgbndwGA==" workbookSaltValue="PScCOs8J3ilsfLli5hBwpg==" workbookSpinCount="100000" lockStructure="1"/>
  <bookViews>
    <workbookView xWindow="28680" yWindow="-120" windowWidth="29040" windowHeight="15840" xr2:uid="{AD0F6C6E-6353-44FB-9BBE-B1267737B83C}"/>
  </bookViews>
  <sheets>
    <sheet name="Calcul env. achat-construction" sheetId="1" r:id="rId1"/>
    <sheet name="Annexe II" sheetId="2" state="hidden" r:id="rId2"/>
    <sheet name="Annexe III" sheetId="3" state="hidden" r:id="rId3"/>
    <sheet name="Annexe IV" sheetId="4" state="hidden" r:id="rId4"/>
    <sheet name="Superficie" sheetId="5" state="hidden" r:id="rId5"/>
    <sheet name="Mobilier" sheetId="8" r:id="rId6"/>
    <sheet name="Budget d'implantation" sheetId="7" r:id="rId7"/>
    <sheet name="Budget modifié" sheetId="9" r:id="rId8"/>
    <sheet name="Budget coûts réels" sheetId="10" r:id="rId9"/>
    <sheet name="Budget final" sheetId="13" r:id="rId10"/>
    <sheet name="Menu déroulant" sheetId="6" state="hidden" r:id="rId11"/>
  </sheets>
  <definedNames>
    <definedName name="_xlnm._FilterDatabase" localSheetId="3" hidden="1">'Annexe IV'!$A$3:$B$3</definedName>
    <definedName name="TPS" localSheetId="8">'Budget coûts réels'!$H$17</definedName>
    <definedName name="TPS" localSheetId="6">'Budget d''implantation'!$H$17</definedName>
    <definedName name="TPS" localSheetId="9">'Budget final'!$H$17</definedName>
    <definedName name="TPS" localSheetId="7">'Budget modifié'!$H$17</definedName>
    <definedName name="TVQ" localSheetId="8">'Budget coûts réels'!$H$18</definedName>
    <definedName name="TVQ" localSheetId="6">'Budget d''implantation'!$H$18</definedName>
    <definedName name="TVQ" localSheetId="9">'Budget final'!$H$18</definedName>
    <definedName name="TVQ" localSheetId="7">'Budget modifié'!$H$18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6" i="1" l="1"/>
  <c r="B24" i="1" a="1"/>
  <c r="B24" i="1" s="1"/>
  <c r="B10" i="1"/>
  <c r="B11" i="1"/>
  <c r="I182" i="13"/>
  <c r="I10" i="13"/>
  <c r="I9" i="13"/>
  <c r="I182" i="10"/>
  <c r="I10" i="10"/>
  <c r="I9" i="10"/>
  <c r="I182" i="9"/>
  <c r="I182" i="7"/>
  <c r="I10" i="9"/>
  <c r="I9" i="9"/>
  <c r="B38" i="1"/>
  <c r="B36" i="1"/>
  <c r="I10" i="7"/>
  <c r="I9" i="7"/>
  <c r="B9" i="1" l="1"/>
  <c r="B12" i="1" s="1"/>
  <c r="G6" i="8"/>
  <c r="I6" i="8" s="1"/>
  <c r="G5" i="8"/>
  <c r="I5" i="8" s="1"/>
  <c r="G4" i="8"/>
  <c r="I4" i="8" s="1"/>
  <c r="F110" i="9" s="1"/>
  <c r="G3" i="8"/>
  <c r="I3" i="8" s="1"/>
  <c r="B31" i="8"/>
  <c r="B28" i="8"/>
  <c r="I43" i="9"/>
  <c r="I87" i="7"/>
  <c r="I43" i="7"/>
  <c r="F223" i="13"/>
  <c r="I222" i="13"/>
  <c r="I221" i="13"/>
  <c r="G221" i="13"/>
  <c r="H221" i="13" s="1"/>
  <c r="G220" i="13"/>
  <c r="G223" i="13" s="1"/>
  <c r="G219" i="13"/>
  <c r="I219" i="13" s="1"/>
  <c r="F214" i="13"/>
  <c r="I213" i="13"/>
  <c r="G213" i="13"/>
  <c r="H213" i="13" s="1"/>
  <c r="I212" i="13"/>
  <c r="G212" i="13"/>
  <c r="H212" i="13" s="1"/>
  <c r="G211" i="13"/>
  <c r="I211" i="13" s="1"/>
  <c r="G210" i="13"/>
  <c r="I210" i="13" s="1"/>
  <c r="G209" i="13"/>
  <c r="I209" i="13" s="1"/>
  <c r="I208" i="13"/>
  <c r="H208" i="13"/>
  <c r="G208" i="13"/>
  <c r="F185" i="13"/>
  <c r="F181" i="13"/>
  <c r="G180" i="13"/>
  <c r="I180" i="13" s="1"/>
  <c r="I179" i="13"/>
  <c r="H179" i="13"/>
  <c r="G179" i="13"/>
  <c r="I178" i="13"/>
  <c r="H178" i="13"/>
  <c r="G178" i="13"/>
  <c r="G177" i="13"/>
  <c r="I177" i="13" s="1"/>
  <c r="I176" i="13"/>
  <c r="G176" i="13"/>
  <c r="H176" i="13" s="1"/>
  <c r="I175" i="13"/>
  <c r="G175" i="13"/>
  <c r="H175" i="13" s="1"/>
  <c r="G174" i="13"/>
  <c r="H174" i="13" s="1"/>
  <c r="G173" i="13"/>
  <c r="I173" i="13" s="1"/>
  <c r="G172" i="13"/>
  <c r="G181" i="13" s="1"/>
  <c r="I171" i="13"/>
  <c r="H171" i="13"/>
  <c r="G171" i="13"/>
  <c r="I168" i="13"/>
  <c r="I166" i="13"/>
  <c r="I164" i="13"/>
  <c r="G156" i="13"/>
  <c r="G155" i="13"/>
  <c r="I155" i="13" s="1"/>
  <c r="I156" i="13" s="1"/>
  <c r="I150" i="13" s="1"/>
  <c r="F140" i="13"/>
  <c r="G139" i="13"/>
  <c r="I139" i="13" s="1"/>
  <c r="I138" i="13"/>
  <c r="G138" i="13"/>
  <c r="H138" i="13" s="1"/>
  <c r="I137" i="13"/>
  <c r="H137" i="13"/>
  <c r="G137" i="13"/>
  <c r="G136" i="13"/>
  <c r="H136" i="13" s="1"/>
  <c r="G135" i="13"/>
  <c r="I135" i="13" s="1"/>
  <c r="G134" i="13"/>
  <c r="I134" i="13" s="1"/>
  <c r="I133" i="13"/>
  <c r="H133" i="13"/>
  <c r="G133" i="13"/>
  <c r="I132" i="13"/>
  <c r="H132" i="13"/>
  <c r="G132" i="13"/>
  <c r="G131" i="13"/>
  <c r="G140" i="13" s="1"/>
  <c r="I115" i="13"/>
  <c r="G115" i="13"/>
  <c r="H115" i="13" s="1"/>
  <c r="I113" i="13"/>
  <c r="H113" i="13"/>
  <c r="G113" i="13"/>
  <c r="G86" i="13"/>
  <c r="I86" i="13" s="1"/>
  <c r="G85" i="13"/>
  <c r="I85" i="13" s="1"/>
  <c r="G84" i="13"/>
  <c r="I84" i="13" s="1"/>
  <c r="I87" i="13" s="1"/>
  <c r="I79" i="13" s="1"/>
  <c r="I66" i="13"/>
  <c r="H66" i="13"/>
  <c r="G66" i="13"/>
  <c r="I65" i="13"/>
  <c r="H65" i="13"/>
  <c r="G65" i="13"/>
  <c r="G42" i="13"/>
  <c r="H42" i="13" s="1"/>
  <c r="I41" i="13"/>
  <c r="G41" i="13"/>
  <c r="H41" i="13" s="1"/>
  <c r="I40" i="13"/>
  <c r="G40" i="13"/>
  <c r="H40" i="13" s="1"/>
  <c r="G39" i="13"/>
  <c r="I39" i="13" s="1"/>
  <c r="G38" i="13"/>
  <c r="I38" i="13" s="1"/>
  <c r="G37" i="13"/>
  <c r="I37" i="13" s="1"/>
  <c r="I36" i="13"/>
  <c r="H36" i="13"/>
  <c r="G36" i="13"/>
  <c r="H35" i="13"/>
  <c r="G35" i="13"/>
  <c r="I35" i="13" s="1"/>
  <c r="G34" i="13"/>
  <c r="I34" i="13" s="1"/>
  <c r="I33" i="13"/>
  <c r="G33" i="13"/>
  <c r="H33" i="13" s="1"/>
  <c r="I32" i="13"/>
  <c r="G32" i="13"/>
  <c r="G43" i="13" s="1"/>
  <c r="F223" i="10"/>
  <c r="I222" i="10"/>
  <c r="G221" i="10"/>
  <c r="I221" i="10" s="1"/>
  <c r="G220" i="10"/>
  <c r="I220" i="10" s="1"/>
  <c r="G219" i="10"/>
  <c r="I219" i="10" s="1"/>
  <c r="I223" i="10" s="1"/>
  <c r="F214" i="10"/>
  <c r="G213" i="10"/>
  <c r="H213" i="10" s="1"/>
  <c r="G212" i="10"/>
  <c r="I212" i="10" s="1"/>
  <c r="G211" i="10"/>
  <c r="I211" i="10" s="1"/>
  <c r="G210" i="10"/>
  <c r="I210" i="10" s="1"/>
  <c r="G209" i="10"/>
  <c r="I209" i="10" s="1"/>
  <c r="I208" i="10"/>
  <c r="I214" i="10" s="1"/>
  <c r="G208" i="10"/>
  <c r="H208" i="10" s="1"/>
  <c r="F185" i="10"/>
  <c r="F181" i="10"/>
  <c r="G180" i="10"/>
  <c r="I180" i="10" s="1"/>
  <c r="G179" i="10"/>
  <c r="I179" i="10" s="1"/>
  <c r="G178" i="10"/>
  <c r="I178" i="10" s="1"/>
  <c r="G177" i="10"/>
  <c r="H177" i="10" s="1"/>
  <c r="G176" i="10"/>
  <c r="H176" i="10" s="1"/>
  <c r="G175" i="10"/>
  <c r="I175" i="10" s="1"/>
  <c r="G174" i="10"/>
  <c r="I174" i="10" s="1"/>
  <c r="G173" i="10"/>
  <c r="I173" i="10" s="1"/>
  <c r="G172" i="10"/>
  <c r="G171" i="10"/>
  <c r="I171" i="10" s="1"/>
  <c r="I168" i="10"/>
  <c r="I166" i="10"/>
  <c r="I164" i="10"/>
  <c r="G156" i="10"/>
  <c r="H155" i="10"/>
  <c r="H156" i="10" s="1"/>
  <c r="G155" i="10"/>
  <c r="I155" i="10" s="1"/>
  <c r="I156" i="10" s="1"/>
  <c r="I150" i="10" s="1"/>
  <c r="F140" i="10"/>
  <c r="G139" i="10"/>
  <c r="I139" i="10" s="1"/>
  <c r="G138" i="10"/>
  <c r="H138" i="10" s="1"/>
  <c r="G137" i="10"/>
  <c r="I137" i="10" s="1"/>
  <c r="G136" i="10"/>
  <c r="I136" i="10" s="1"/>
  <c r="G135" i="10"/>
  <c r="I135" i="10" s="1"/>
  <c r="G134" i="10"/>
  <c r="I134" i="10" s="1"/>
  <c r="I133" i="10"/>
  <c r="G133" i="10"/>
  <c r="H133" i="10" s="1"/>
  <c r="I132" i="10"/>
  <c r="G132" i="10"/>
  <c r="H132" i="10" s="1"/>
  <c r="G131" i="10"/>
  <c r="I115" i="10"/>
  <c r="G115" i="10"/>
  <c r="H115" i="10" s="1"/>
  <c r="G113" i="10"/>
  <c r="I113" i="10" s="1"/>
  <c r="G86" i="10"/>
  <c r="I86" i="10" s="1"/>
  <c r="G85" i="10"/>
  <c r="I85" i="10" s="1"/>
  <c r="G84" i="10"/>
  <c r="G87" i="10" s="1"/>
  <c r="I66" i="10"/>
  <c r="G66" i="10"/>
  <c r="H66" i="10" s="1"/>
  <c r="I65" i="10"/>
  <c r="G65" i="10"/>
  <c r="H65" i="10" s="1"/>
  <c r="G42" i="10"/>
  <c r="H42" i="10" s="1"/>
  <c r="G41" i="10"/>
  <c r="H41" i="10" s="1"/>
  <c r="G40" i="10"/>
  <c r="I40" i="10" s="1"/>
  <c r="G39" i="10"/>
  <c r="H39" i="10" s="1"/>
  <c r="G38" i="10"/>
  <c r="I38" i="10" s="1"/>
  <c r="G37" i="10"/>
  <c r="I37" i="10" s="1"/>
  <c r="G36" i="10"/>
  <c r="I36" i="10" s="1"/>
  <c r="G35" i="10"/>
  <c r="H35" i="10" s="1"/>
  <c r="G34" i="10"/>
  <c r="I34" i="10" s="1"/>
  <c r="G33" i="10"/>
  <c r="H33" i="10" s="1"/>
  <c r="G32" i="10"/>
  <c r="I32" i="10" s="1"/>
  <c r="F223" i="9"/>
  <c r="I222" i="9"/>
  <c r="G221" i="9"/>
  <c r="I221" i="9" s="1"/>
  <c r="G220" i="9"/>
  <c r="H220" i="9" s="1"/>
  <c r="I219" i="9"/>
  <c r="G219" i="9"/>
  <c r="H219" i="9" s="1"/>
  <c r="F214" i="9"/>
  <c r="G213" i="9"/>
  <c r="H213" i="9" s="1"/>
  <c r="G212" i="9"/>
  <c r="I212" i="9" s="1"/>
  <c r="G211" i="9"/>
  <c r="H211" i="9" s="1"/>
  <c r="I210" i="9"/>
  <c r="H210" i="9"/>
  <c r="G210" i="9"/>
  <c r="G209" i="9"/>
  <c r="I209" i="9" s="1"/>
  <c r="G208" i="9"/>
  <c r="I208" i="9" s="1"/>
  <c r="F185" i="9"/>
  <c r="F181" i="9"/>
  <c r="G180" i="9"/>
  <c r="I180" i="9" s="1"/>
  <c r="G179" i="9"/>
  <c r="I179" i="9" s="1"/>
  <c r="I178" i="9"/>
  <c r="G178" i="9"/>
  <c r="H178" i="9" s="1"/>
  <c r="G177" i="9"/>
  <c r="H177" i="9" s="1"/>
  <c r="G176" i="9"/>
  <c r="H176" i="9" s="1"/>
  <c r="G175" i="9"/>
  <c r="I175" i="9" s="1"/>
  <c r="G174" i="9"/>
  <c r="H174" i="9" s="1"/>
  <c r="G173" i="9"/>
  <c r="I173" i="9" s="1"/>
  <c r="G172" i="9"/>
  <c r="I172" i="9" s="1"/>
  <c r="G171" i="9"/>
  <c r="I171" i="9" s="1"/>
  <c r="I168" i="9"/>
  <c r="I166" i="9"/>
  <c r="I164" i="9"/>
  <c r="G155" i="9"/>
  <c r="G156" i="9" s="1"/>
  <c r="F140" i="9"/>
  <c r="G139" i="9"/>
  <c r="I139" i="9" s="1"/>
  <c r="G138" i="9"/>
  <c r="H138" i="9" s="1"/>
  <c r="G137" i="9"/>
  <c r="I137" i="9" s="1"/>
  <c r="G136" i="9"/>
  <c r="H136" i="9" s="1"/>
  <c r="G135" i="9"/>
  <c r="H135" i="9" s="1"/>
  <c r="G134" i="9"/>
  <c r="I134" i="9" s="1"/>
  <c r="G133" i="9"/>
  <c r="I133" i="9" s="1"/>
  <c r="G132" i="9"/>
  <c r="H132" i="9" s="1"/>
  <c r="I131" i="9"/>
  <c r="H131" i="9"/>
  <c r="G131" i="9"/>
  <c r="G115" i="9"/>
  <c r="H115" i="9" s="1"/>
  <c r="G113" i="9"/>
  <c r="I113" i="9" s="1"/>
  <c r="G86" i="9"/>
  <c r="H86" i="9" s="1"/>
  <c r="G85" i="9"/>
  <c r="I85" i="9" s="1"/>
  <c r="G84" i="9"/>
  <c r="H84" i="9" s="1"/>
  <c r="G66" i="9"/>
  <c r="I66" i="9" s="1"/>
  <c r="G65" i="9"/>
  <c r="H65" i="9" s="1"/>
  <c r="G42" i="9"/>
  <c r="H42" i="9" s="1"/>
  <c r="G41" i="9"/>
  <c r="I41" i="9" s="1"/>
  <c r="G40" i="9"/>
  <c r="I40" i="9" s="1"/>
  <c r="G39" i="9"/>
  <c r="H39" i="9" s="1"/>
  <c r="G38" i="9"/>
  <c r="I38" i="9" s="1"/>
  <c r="G37" i="9"/>
  <c r="I37" i="9" s="1"/>
  <c r="G36" i="9"/>
  <c r="I36" i="9" s="1"/>
  <c r="G35" i="9"/>
  <c r="H35" i="9" s="1"/>
  <c r="G34" i="9"/>
  <c r="H34" i="9" s="1"/>
  <c r="G33" i="9"/>
  <c r="I33" i="9" s="1"/>
  <c r="G32" i="9"/>
  <c r="I32" i="9" s="1"/>
  <c r="B6" i="8"/>
  <c r="D6" i="8" s="1"/>
  <c r="B5" i="8"/>
  <c r="D5" i="8" s="1"/>
  <c r="B4" i="8"/>
  <c r="D4" i="8" s="1"/>
  <c r="B3" i="8"/>
  <c r="D3" i="8" s="1"/>
  <c r="D25" i="8"/>
  <c r="D24" i="8"/>
  <c r="D21" i="8"/>
  <c r="D22" i="8" s="1"/>
  <c r="D18" i="8"/>
  <c r="D17" i="8"/>
  <c r="D16" i="8"/>
  <c r="D15" i="8"/>
  <c r="D14" i="8"/>
  <c r="D12" i="8"/>
  <c r="D11" i="8"/>
  <c r="H7" i="8"/>
  <c r="D7" i="8"/>
  <c r="D31" i="8" l="1"/>
  <c r="D32" i="8" s="1"/>
  <c r="D28" i="8"/>
  <c r="D29" i="8" s="1"/>
  <c r="F61" i="13"/>
  <c r="F61" i="7"/>
  <c r="F61" i="10"/>
  <c r="F61" i="9"/>
  <c r="G61" i="9" s="1"/>
  <c r="H61" i="9" s="1"/>
  <c r="D19" i="8"/>
  <c r="F60" i="10" s="1"/>
  <c r="G60" i="10" s="1"/>
  <c r="I60" i="10" s="1"/>
  <c r="F60" i="13"/>
  <c r="G60" i="13" s="1"/>
  <c r="D26" i="8"/>
  <c r="F62" i="10" s="1"/>
  <c r="G62" i="10" s="1"/>
  <c r="H62" i="10" s="1"/>
  <c r="F62" i="7"/>
  <c r="G62" i="7" s="1"/>
  <c r="I62" i="7" s="1"/>
  <c r="F62" i="9"/>
  <c r="G62" i="9" s="1"/>
  <c r="F109" i="7"/>
  <c r="G109" i="7" s="1"/>
  <c r="I7" i="8"/>
  <c r="F111" i="10"/>
  <c r="G111" i="10" s="1"/>
  <c r="H111" i="10" s="1"/>
  <c r="F111" i="9"/>
  <c r="G111" i="9" s="1"/>
  <c r="I111" i="9" s="1"/>
  <c r="F112" i="9"/>
  <c r="G112" i="9" s="1"/>
  <c r="I112" i="9" s="1"/>
  <c r="F112" i="13"/>
  <c r="G112" i="13" s="1"/>
  <c r="I112" i="13" s="1"/>
  <c r="F112" i="7"/>
  <c r="G112" i="7" s="1"/>
  <c r="I112" i="7" s="1"/>
  <c r="F112" i="10"/>
  <c r="G112" i="10" s="1"/>
  <c r="I112" i="10" s="1"/>
  <c r="F111" i="7"/>
  <c r="G111" i="7" s="1"/>
  <c r="I111" i="7" s="1"/>
  <c r="F111" i="13"/>
  <c r="G111" i="13" s="1"/>
  <c r="F110" i="13"/>
  <c r="G110" i="13" s="1"/>
  <c r="H110" i="13" s="1"/>
  <c r="F110" i="7"/>
  <c r="G110" i="7" s="1"/>
  <c r="I110" i="7" s="1"/>
  <c r="F110" i="10"/>
  <c r="G110" i="10" s="1"/>
  <c r="I110" i="10" s="1"/>
  <c r="F109" i="13"/>
  <c r="G109" i="13" s="1"/>
  <c r="F109" i="10"/>
  <c r="G109" i="10" s="1"/>
  <c r="F109" i="9"/>
  <c r="G109" i="9" s="1"/>
  <c r="H109" i="9" s="1"/>
  <c r="I214" i="13"/>
  <c r="H39" i="13"/>
  <c r="H34" i="13"/>
  <c r="I136" i="13"/>
  <c r="H139" i="13"/>
  <c r="I174" i="13"/>
  <c r="H177" i="13"/>
  <c r="G214" i="13"/>
  <c r="H139" i="9"/>
  <c r="I177" i="9"/>
  <c r="H36" i="10"/>
  <c r="I41" i="10"/>
  <c r="G140" i="10"/>
  <c r="H135" i="10"/>
  <c r="H171" i="10"/>
  <c r="I176" i="10"/>
  <c r="H210" i="10"/>
  <c r="H37" i="13"/>
  <c r="I42" i="13"/>
  <c r="I43" i="13" s="1"/>
  <c r="H84" i="13"/>
  <c r="G87" i="13"/>
  <c r="I131" i="13"/>
  <c r="I140" i="13" s="1"/>
  <c r="I126" i="13" s="1"/>
  <c r="H134" i="13"/>
  <c r="H172" i="13"/>
  <c r="H181" i="13" s="1"/>
  <c r="H180" i="13"/>
  <c r="H209" i="13"/>
  <c r="H214" i="13" s="1"/>
  <c r="H179" i="10"/>
  <c r="H86" i="13"/>
  <c r="H211" i="13"/>
  <c r="H219" i="10"/>
  <c r="H131" i="13"/>
  <c r="H140" i="13" s="1"/>
  <c r="I220" i="13"/>
  <c r="I223" i="13" s="1"/>
  <c r="H85" i="10"/>
  <c r="H32" i="13"/>
  <c r="I172" i="13"/>
  <c r="I181" i="13" s="1"/>
  <c r="H220" i="13"/>
  <c r="I135" i="9"/>
  <c r="H173" i="9"/>
  <c r="I33" i="10"/>
  <c r="H178" i="10"/>
  <c r="H38" i="13"/>
  <c r="H85" i="13"/>
  <c r="H135" i="13"/>
  <c r="H155" i="13"/>
  <c r="H156" i="13" s="1"/>
  <c r="H173" i="13"/>
  <c r="H210" i="13"/>
  <c r="H219" i="13"/>
  <c r="I35" i="9"/>
  <c r="I35" i="10"/>
  <c r="G181" i="10"/>
  <c r="I34" i="9"/>
  <c r="H38" i="10"/>
  <c r="I138" i="10"/>
  <c r="H173" i="10"/>
  <c r="I213" i="10"/>
  <c r="I174" i="9"/>
  <c r="H136" i="10"/>
  <c r="H174" i="10"/>
  <c r="H220" i="10"/>
  <c r="I39" i="10"/>
  <c r="I43" i="10" s="1"/>
  <c r="H131" i="10"/>
  <c r="G214" i="10"/>
  <c r="I132" i="9"/>
  <c r="H37" i="10"/>
  <c r="I42" i="10"/>
  <c r="H134" i="10"/>
  <c r="I177" i="10"/>
  <c r="H180" i="10"/>
  <c r="H209" i="10"/>
  <c r="H214" i="10" s="1"/>
  <c r="H38" i="9"/>
  <c r="H155" i="9"/>
  <c r="H156" i="9" s="1"/>
  <c r="H32" i="10"/>
  <c r="H40" i="10"/>
  <c r="G43" i="10"/>
  <c r="I84" i="10"/>
  <c r="I87" i="10" s="1"/>
  <c r="I79" i="10" s="1"/>
  <c r="H113" i="10"/>
  <c r="H137" i="10"/>
  <c r="I172" i="10"/>
  <c r="H175" i="10"/>
  <c r="H212" i="10"/>
  <c r="H221" i="10"/>
  <c r="G223" i="10"/>
  <c r="H86" i="10"/>
  <c r="H211" i="10"/>
  <c r="H139" i="10"/>
  <c r="H84" i="10"/>
  <c r="I131" i="10"/>
  <c r="I140" i="10" s="1"/>
  <c r="I126" i="10" s="1"/>
  <c r="H172" i="10"/>
  <c r="I42" i="9"/>
  <c r="I65" i="9"/>
  <c r="I86" i="9"/>
  <c r="I155" i="9"/>
  <c r="I156" i="9" s="1"/>
  <c r="I150" i="9" s="1"/>
  <c r="I214" i="9"/>
  <c r="G61" i="10"/>
  <c r="H61" i="10" s="1"/>
  <c r="H85" i="9"/>
  <c r="H87" i="9" s="1"/>
  <c r="I136" i="9"/>
  <c r="H34" i="10"/>
  <c r="I211" i="9"/>
  <c r="I220" i="9"/>
  <c r="I223" i="9" s="1"/>
  <c r="I39" i="9"/>
  <c r="G140" i="9"/>
  <c r="G181" i="9"/>
  <c r="H66" i="9"/>
  <c r="G110" i="9"/>
  <c r="I110" i="9" s="1"/>
  <c r="I115" i="9"/>
  <c r="H133" i="9"/>
  <c r="I138" i="9"/>
  <c r="H171" i="9"/>
  <c r="I176" i="9"/>
  <c r="H179" i="9"/>
  <c r="H208" i="9"/>
  <c r="I213" i="9"/>
  <c r="G223" i="9"/>
  <c r="H33" i="9"/>
  <c r="H41" i="9"/>
  <c r="H36" i="9"/>
  <c r="G214" i="9"/>
  <c r="H134" i="9"/>
  <c r="H140" i="9" s="1"/>
  <c r="H180" i="9"/>
  <c r="H209" i="9"/>
  <c r="H37" i="9"/>
  <c r="G87" i="9"/>
  <c r="H172" i="9"/>
  <c r="H40" i="9"/>
  <c r="G43" i="9"/>
  <c r="I84" i="9"/>
  <c r="I87" i="9" s="1"/>
  <c r="I79" i="9" s="1"/>
  <c r="H113" i="9"/>
  <c r="H137" i="9"/>
  <c r="H175" i="9"/>
  <c r="H212" i="9"/>
  <c r="H221" i="9"/>
  <c r="H223" i="9" s="1"/>
  <c r="H32" i="9"/>
  <c r="D8" i="8"/>
  <c r="F223" i="7"/>
  <c r="I222" i="7"/>
  <c r="G221" i="7"/>
  <c r="I221" i="7" s="1"/>
  <c r="G220" i="7"/>
  <c r="I220" i="7" s="1"/>
  <c r="G219" i="7"/>
  <c r="I219" i="7" s="1"/>
  <c r="F214" i="7"/>
  <c r="G213" i="7"/>
  <c r="H213" i="7" s="1"/>
  <c r="G212" i="7"/>
  <c r="I212" i="7" s="1"/>
  <c r="G211" i="7"/>
  <c r="I211" i="7" s="1"/>
  <c r="G210" i="7"/>
  <c r="I210" i="7" s="1"/>
  <c r="G209" i="7"/>
  <c r="I209" i="7" s="1"/>
  <c r="G208" i="7"/>
  <c r="F181" i="7"/>
  <c r="G180" i="7"/>
  <c r="I180" i="7" s="1"/>
  <c r="G179" i="7"/>
  <c r="I179" i="7" s="1"/>
  <c r="G178" i="7"/>
  <c r="I178" i="7" s="1"/>
  <c r="G177" i="7"/>
  <c r="H177" i="7" s="1"/>
  <c r="G176" i="7"/>
  <c r="I176" i="7" s="1"/>
  <c r="G175" i="7"/>
  <c r="I175" i="7" s="1"/>
  <c r="G174" i="7"/>
  <c r="H174" i="7" s="1"/>
  <c r="I173" i="7"/>
  <c r="G173" i="7"/>
  <c r="H173" i="7" s="1"/>
  <c r="G172" i="7"/>
  <c r="I172" i="7" s="1"/>
  <c r="G171" i="7"/>
  <c r="I166" i="7"/>
  <c r="I164" i="7"/>
  <c r="I168" i="7" s="1"/>
  <c r="G155" i="7"/>
  <c r="H155" i="7" s="1"/>
  <c r="H156" i="7" s="1"/>
  <c r="F140" i="7"/>
  <c r="F185" i="7" s="1"/>
  <c r="G139" i="7"/>
  <c r="H139" i="7" s="1"/>
  <c r="G138" i="7"/>
  <c r="I138" i="7" s="1"/>
  <c r="G137" i="7"/>
  <c r="I137" i="7" s="1"/>
  <c r="G136" i="7"/>
  <c r="H136" i="7" s="1"/>
  <c r="G135" i="7"/>
  <c r="I135" i="7" s="1"/>
  <c r="G134" i="7"/>
  <c r="I134" i="7" s="1"/>
  <c r="I133" i="7"/>
  <c r="G133" i="7"/>
  <c r="H133" i="7" s="1"/>
  <c r="G132" i="7"/>
  <c r="H132" i="7" s="1"/>
  <c r="G131" i="7"/>
  <c r="H131" i="7" s="1"/>
  <c r="G115" i="7"/>
  <c r="I115" i="7" s="1"/>
  <c r="G113" i="7"/>
  <c r="H113" i="7" s="1"/>
  <c r="G86" i="7"/>
  <c r="H86" i="7" s="1"/>
  <c r="G85" i="7"/>
  <c r="I85" i="7" s="1"/>
  <c r="G84" i="7"/>
  <c r="I84" i="7" s="1"/>
  <c r="G66" i="7"/>
  <c r="H66" i="7" s="1"/>
  <c r="G65" i="7"/>
  <c r="I65" i="7" s="1"/>
  <c r="G61" i="7"/>
  <c r="I61" i="7" s="1"/>
  <c r="G42" i="7"/>
  <c r="I42" i="7" s="1"/>
  <c r="G41" i="7"/>
  <c r="H41" i="7" s="1"/>
  <c r="G40" i="7"/>
  <c r="H40" i="7" s="1"/>
  <c r="G39" i="7"/>
  <c r="I39" i="7" s="1"/>
  <c r="G38" i="7"/>
  <c r="I38" i="7" s="1"/>
  <c r="G37" i="7"/>
  <c r="I37" i="7" s="1"/>
  <c r="G36" i="7"/>
  <c r="I36" i="7" s="1"/>
  <c r="G35" i="7"/>
  <c r="I35" i="7" s="1"/>
  <c r="G34" i="7"/>
  <c r="I34" i="7" s="1"/>
  <c r="G33" i="7"/>
  <c r="H33" i="7" s="1"/>
  <c r="G32" i="7"/>
  <c r="B40" i="1"/>
  <c r="B42" i="1" s="1"/>
  <c r="I62" i="9" l="1"/>
  <c r="F62" i="13"/>
  <c r="G62" i="13" s="1"/>
  <c r="I62" i="13" s="1"/>
  <c r="F64" i="10"/>
  <c r="G64" i="10" s="1"/>
  <c r="H64" i="10" s="1"/>
  <c r="F64" i="7"/>
  <c r="G64" i="7" s="1"/>
  <c r="I64" i="7" s="1"/>
  <c r="F64" i="13"/>
  <c r="G64" i="13" s="1"/>
  <c r="F63" i="9"/>
  <c r="F63" i="13"/>
  <c r="G63" i="13" s="1"/>
  <c r="I63" i="13" s="1"/>
  <c r="F63" i="7"/>
  <c r="G63" i="7" s="1"/>
  <c r="I63" i="7" s="1"/>
  <c r="F63" i="10"/>
  <c r="G63" i="10" s="1"/>
  <c r="H63" i="10" s="1"/>
  <c r="F64" i="9"/>
  <c r="G64" i="9" s="1"/>
  <c r="I61" i="9"/>
  <c r="G61" i="13"/>
  <c r="I61" i="13" s="1"/>
  <c r="F60" i="9"/>
  <c r="G60" i="9" s="1"/>
  <c r="H60" i="9" s="1"/>
  <c r="F60" i="7"/>
  <c r="G60" i="7" s="1"/>
  <c r="H60" i="7" s="1"/>
  <c r="I60" i="13"/>
  <c r="I60" i="9"/>
  <c r="H60" i="13"/>
  <c r="H62" i="9"/>
  <c r="I110" i="13"/>
  <c r="H112" i="13"/>
  <c r="F59" i="7"/>
  <c r="G59" i="7" s="1"/>
  <c r="F59" i="13"/>
  <c r="F59" i="10"/>
  <c r="G59" i="10" s="1"/>
  <c r="I59" i="10" s="1"/>
  <c r="F59" i="9"/>
  <c r="H111" i="13"/>
  <c r="I111" i="13"/>
  <c r="H112" i="10"/>
  <c r="I111" i="10"/>
  <c r="H110" i="10"/>
  <c r="I27" i="13"/>
  <c r="I140" i="9"/>
  <c r="I126" i="9" s="1"/>
  <c r="I62" i="10"/>
  <c r="H109" i="13"/>
  <c r="G116" i="13"/>
  <c r="H87" i="13"/>
  <c r="H172" i="7"/>
  <c r="I177" i="7"/>
  <c r="I61" i="10"/>
  <c r="H43" i="13"/>
  <c r="I109" i="13"/>
  <c r="H223" i="13"/>
  <c r="H181" i="10"/>
  <c r="G116" i="10"/>
  <c r="I181" i="9"/>
  <c r="I27" i="10"/>
  <c r="H140" i="10"/>
  <c r="I131" i="7"/>
  <c r="H214" i="9"/>
  <c r="I109" i="10"/>
  <c r="I136" i="7"/>
  <c r="H43" i="9"/>
  <c r="I132" i="7"/>
  <c r="I140" i="7" s="1"/>
  <c r="I126" i="7" s="1"/>
  <c r="H87" i="10"/>
  <c r="I113" i="7"/>
  <c r="H176" i="7"/>
  <c r="H112" i="9"/>
  <c r="H60" i="10"/>
  <c r="H223" i="10"/>
  <c r="I181" i="10"/>
  <c r="H43" i="10"/>
  <c r="H115" i="7"/>
  <c r="I139" i="7"/>
  <c r="H109" i="10"/>
  <c r="I33" i="7"/>
  <c r="I155" i="7"/>
  <c r="I156" i="7" s="1"/>
  <c r="I150" i="7" s="1"/>
  <c r="G214" i="7"/>
  <c r="I223" i="7"/>
  <c r="H110" i="9"/>
  <c r="I174" i="7"/>
  <c r="H178" i="7"/>
  <c r="H209" i="7"/>
  <c r="H181" i="9"/>
  <c r="H35" i="7"/>
  <c r="I40" i="7"/>
  <c r="G140" i="7"/>
  <c r="H134" i="7"/>
  <c r="G181" i="7"/>
  <c r="H111" i="9"/>
  <c r="G43" i="7"/>
  <c r="H32" i="7"/>
  <c r="H36" i="7"/>
  <c r="I41" i="7"/>
  <c r="H135" i="7"/>
  <c r="I27" i="9"/>
  <c r="I32" i="7"/>
  <c r="H180" i="7"/>
  <c r="I109" i="9"/>
  <c r="I116" i="9" s="1"/>
  <c r="I104" i="9" s="1"/>
  <c r="G116" i="9"/>
  <c r="H112" i="7"/>
  <c r="G116" i="7"/>
  <c r="H62" i="7"/>
  <c r="I60" i="7"/>
  <c r="H111" i="7"/>
  <c r="H138" i="7"/>
  <c r="G156" i="7"/>
  <c r="H171" i="7"/>
  <c r="H179" i="7"/>
  <c r="H208" i="7"/>
  <c r="I213" i="7"/>
  <c r="G223" i="7"/>
  <c r="H39" i="7"/>
  <c r="I171" i="7"/>
  <c r="I208" i="7"/>
  <c r="I214" i="7" s="1"/>
  <c r="H211" i="7"/>
  <c r="H220" i="7"/>
  <c r="H34" i="7"/>
  <c r="H42" i="7"/>
  <c r="H61" i="7"/>
  <c r="I66" i="7"/>
  <c r="I86" i="7"/>
  <c r="I79" i="7" s="1"/>
  <c r="H37" i="7"/>
  <c r="H84" i="7"/>
  <c r="G87" i="7"/>
  <c r="H109" i="7"/>
  <c r="I109" i="7"/>
  <c r="H175" i="7"/>
  <c r="H212" i="7"/>
  <c r="H221" i="7"/>
  <c r="H38" i="7"/>
  <c r="H65" i="7"/>
  <c r="H85" i="7"/>
  <c r="H110" i="7"/>
  <c r="H137" i="7"/>
  <c r="H210" i="7"/>
  <c r="H219" i="7"/>
  <c r="I64" i="13" l="1"/>
  <c r="I64" i="10"/>
  <c r="H64" i="7"/>
  <c r="H64" i="13"/>
  <c r="H63" i="13"/>
  <c r="I63" i="10"/>
  <c r="G67" i="7"/>
  <c r="G185" i="7" s="1"/>
  <c r="H62" i="13"/>
  <c r="H63" i="7"/>
  <c r="H64" i="9"/>
  <c r="I64" i="9"/>
  <c r="G63" i="9"/>
  <c r="I63" i="9" s="1"/>
  <c r="H61" i="13"/>
  <c r="I116" i="7"/>
  <c r="I116" i="13"/>
  <c r="I104" i="13" s="1"/>
  <c r="H116" i="13"/>
  <c r="I116" i="10"/>
  <c r="I104" i="10" s="1"/>
  <c r="H116" i="10"/>
  <c r="G67" i="10"/>
  <c r="G185" i="10" s="1"/>
  <c r="H59" i="10"/>
  <c r="H67" i="10" s="1"/>
  <c r="I59" i="7"/>
  <c r="I67" i="7" s="1"/>
  <c r="H59" i="7"/>
  <c r="G59" i="9"/>
  <c r="G59" i="13"/>
  <c r="H116" i="9"/>
  <c r="H43" i="7"/>
  <c r="I181" i="7"/>
  <c r="H140" i="7"/>
  <c r="I27" i="7"/>
  <c r="H223" i="7"/>
  <c r="H214" i="7"/>
  <c r="H87" i="7"/>
  <c r="H116" i="7"/>
  <c r="H181" i="7"/>
  <c r="I67" i="10" l="1"/>
  <c r="I54" i="10" s="1"/>
  <c r="H67" i="7"/>
  <c r="H185" i="7" s="1"/>
  <c r="H63" i="9"/>
  <c r="H185" i="10"/>
  <c r="G67" i="9"/>
  <c r="G185" i="9" s="1"/>
  <c r="I185" i="7"/>
  <c r="I104" i="7"/>
  <c r="H59" i="9"/>
  <c r="I59" i="9"/>
  <c r="I67" i="9" s="1"/>
  <c r="I48" i="7"/>
  <c r="I52" i="7" s="1"/>
  <c r="I68" i="7" s="1"/>
  <c r="I48" i="13"/>
  <c r="I52" i="13" s="1"/>
  <c r="I48" i="10"/>
  <c r="I52" i="10" s="1"/>
  <c r="I48" i="9"/>
  <c r="I52" i="9" s="1"/>
  <c r="I73" i="7"/>
  <c r="I77" i="7" s="1"/>
  <c r="I73" i="13"/>
  <c r="I77" i="13" s="1"/>
  <c r="I73" i="10"/>
  <c r="I77" i="10" s="1"/>
  <c r="I73" i="9"/>
  <c r="I77" i="9" s="1"/>
  <c r="I59" i="13"/>
  <c r="I67" i="13" s="1"/>
  <c r="G67" i="13"/>
  <c r="G185" i="13" s="1"/>
  <c r="H59" i="13"/>
  <c r="H67" i="13" s="1"/>
  <c r="H185" i="13" s="1"/>
  <c r="I54" i="7"/>
  <c r="B14" i="1"/>
  <c r="B16" i="1" s="1"/>
  <c r="B18" i="1" l="1"/>
  <c r="B22" i="1" s="1" a="1"/>
  <c r="B22" i="1" s="1"/>
  <c r="I185" i="10"/>
  <c r="I81" i="10"/>
  <c r="I88" i="10"/>
  <c r="I81" i="7"/>
  <c r="I88" i="7"/>
  <c r="I68" i="9"/>
  <c r="I56" i="10"/>
  <c r="I68" i="10"/>
  <c r="I81" i="9"/>
  <c r="I88" i="9"/>
  <c r="I81" i="13"/>
  <c r="I88" i="13"/>
  <c r="I68" i="13"/>
  <c r="H67" i="9"/>
  <c r="H185" i="9" s="1"/>
  <c r="I56" i="7"/>
  <c r="I54" i="9"/>
  <c r="I56" i="9" s="1"/>
  <c r="I185" i="9"/>
  <c r="I54" i="13"/>
  <c r="I56" i="13" s="1"/>
  <c r="I185" i="13"/>
  <c r="B20" i="1" l="1" a="1"/>
  <c r="B20" i="1" s="1"/>
  <c r="I21" i="13"/>
  <c r="I25" i="13" s="1"/>
  <c r="I21" i="10"/>
  <c r="I25" i="10" s="1"/>
  <c r="I21" i="9"/>
  <c r="I25" i="9" s="1"/>
  <c r="I21" i="7"/>
  <c r="I25" i="7" s="1"/>
  <c r="I29" i="7" l="1"/>
  <c r="I44" i="7"/>
  <c r="I29" i="9"/>
  <c r="I44" i="9"/>
  <c r="I29" i="10"/>
  <c r="I44" i="10"/>
  <c r="I29" i="13"/>
  <c r="I44" i="13"/>
  <c r="I98" i="13"/>
  <c r="I102" i="13" s="1"/>
  <c r="I98" i="10"/>
  <c r="I102" i="10" s="1"/>
  <c r="I98" i="9"/>
  <c r="I102" i="9" s="1"/>
  <c r="I98" i="7"/>
  <c r="I102" i="7" s="1"/>
  <c r="B34" i="1" l="1"/>
  <c r="I106" i="7"/>
  <c r="I117" i="7"/>
  <c r="I106" i="9"/>
  <c r="I117" i="9"/>
  <c r="I106" i="10"/>
  <c r="I117" i="10"/>
  <c r="I106" i="13"/>
  <c r="I117" i="13"/>
  <c r="I145" i="7"/>
  <c r="I148" i="7" s="1"/>
  <c r="I145" i="9"/>
  <c r="I148" i="9" s="1"/>
  <c r="I145" i="10"/>
  <c r="I148" i="10" s="1"/>
  <c r="I145" i="13"/>
  <c r="I148" i="13" s="1"/>
  <c r="I120" i="7"/>
  <c r="I124" i="7" s="1"/>
  <c r="I120" i="13"/>
  <c r="I124" i="13" s="1"/>
  <c r="I120" i="10"/>
  <c r="I124" i="10" s="1"/>
  <c r="I120" i="9"/>
  <c r="I124" i="9" s="1"/>
  <c r="I128" i="10" l="1"/>
  <c r="I141" i="10"/>
  <c r="I152" i="9"/>
  <c r="I157" i="9"/>
  <c r="I128" i="9"/>
  <c r="I141" i="9"/>
  <c r="I128" i="13"/>
  <c r="I141" i="13"/>
  <c r="I128" i="7"/>
  <c r="I141" i="7"/>
  <c r="I152" i="13"/>
  <c r="I157" i="13"/>
  <c r="I152" i="10"/>
  <c r="I203" i="10"/>
  <c r="I228" i="10" s="1"/>
  <c r="I232" i="10" s="1"/>
  <c r="I235" i="10" s="1"/>
  <c r="I157" i="10"/>
  <c r="I157" i="7"/>
  <c r="I203" i="7"/>
  <c r="I228" i="7" s="1"/>
  <c r="I232" i="7" s="1"/>
  <c r="I235" i="7" s="1"/>
  <c r="I152" i="7"/>
  <c r="I203" i="13"/>
  <c r="I228" i="13" s="1"/>
  <c r="I232" i="13" s="1"/>
  <c r="I235" i="13" s="1"/>
  <c r="I203" i="9"/>
  <c r="I228" i="9" s="1"/>
  <c r="I232" i="9" s="1"/>
  <c r="I235" i="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Magali Crevier</author>
  </authors>
  <commentList>
    <comment ref="B9" authorId="0" shapeId="0" xr:uid="{FEF42E79-CE3F-400E-90D8-B41C96538811}">
      <text>
        <r>
          <rPr>
            <b/>
            <sz val="9"/>
            <color indexed="81"/>
            <rFont val="Tahoma"/>
            <family val="2"/>
          </rPr>
          <t>Magali Crevier:</t>
        </r>
        <r>
          <rPr>
            <sz val="9"/>
            <color indexed="81"/>
            <rFont val="Tahoma"/>
            <family val="2"/>
          </rPr>
          <t xml:space="preserve">
Annexe II</t>
        </r>
      </text>
    </comment>
    <comment ref="B10" authorId="0" shapeId="0" xr:uid="{35266C12-5CC7-48AC-965E-B93C4D3C2954}">
      <text>
        <r>
          <rPr>
            <b/>
            <sz val="9"/>
            <color indexed="81"/>
            <rFont val="Tahoma"/>
            <family val="2"/>
          </rPr>
          <t>Magali Crevier:</t>
        </r>
        <r>
          <rPr>
            <sz val="9"/>
            <color indexed="81"/>
            <rFont val="Tahoma"/>
            <family val="2"/>
          </rPr>
          <t xml:space="preserve">
9463$ par poupon</t>
        </r>
      </text>
    </comment>
    <comment ref="B11" authorId="0" shapeId="0" xr:uid="{E4866AA5-6E67-4840-9D7E-2012EA8728F6}">
      <text>
        <r>
          <rPr>
            <b/>
            <sz val="9"/>
            <color indexed="81"/>
            <rFont val="Tahoma"/>
            <family val="2"/>
          </rPr>
          <t>Magali Crevier:</t>
        </r>
        <r>
          <rPr>
            <sz val="9"/>
            <color indexed="81"/>
            <rFont val="Tahoma"/>
            <family val="2"/>
          </rPr>
          <t xml:space="preserve">
1 Le montant de la salle multifonctionnelle est de 3941 $ par mètre carré, jusqu’à concurrence du montant indiqué à l’annexe III. Pour être admissible au financement, elle doit avoir une superficie d'au moins 27,9 mètres carrés. 
Salle multifonctionnelle selon l'annexe III, mettre 0 si aucune1</t>
        </r>
      </text>
    </comment>
    <comment ref="B14" authorId="0" shapeId="0" xr:uid="{D9A6A3F8-3FF7-4CB0-8511-E4D6559E9699}">
      <text>
        <r>
          <rPr>
            <b/>
            <sz val="9"/>
            <color indexed="81"/>
            <rFont val="Tahoma"/>
            <family val="2"/>
          </rPr>
          <t>Magali Crevier:</t>
        </r>
        <r>
          <rPr>
            <sz val="9"/>
            <color indexed="81"/>
            <rFont val="Tahoma"/>
            <family val="2"/>
          </rPr>
          <t xml:space="preserve">
Indice régional de modulation selon l'Annexe IV</t>
        </r>
      </text>
    </comment>
    <comment ref="B18" authorId="0" shapeId="0" xr:uid="{3F2F2748-E86F-4C53-B994-C9E84E9BDD7A}">
      <text>
        <r>
          <rPr>
            <b/>
            <sz val="9"/>
            <color indexed="81"/>
            <rFont val="Tahoma"/>
            <family val="2"/>
          </rPr>
          <t>Magali Crevier:</t>
        </r>
        <r>
          <rPr>
            <sz val="9"/>
            <color indexed="81"/>
            <rFont val="Tahoma"/>
            <family val="2"/>
          </rPr>
          <t xml:space="preserve">
7% de l'enveloppe Achat-Construction</t>
        </r>
      </text>
    </comment>
    <comment ref="B24" authorId="0" shapeId="0" xr:uid="{007865D3-9EC2-4CB1-92D6-23A474833775}">
      <text>
        <r>
          <rPr>
            <b/>
            <sz val="9"/>
            <color indexed="81"/>
            <rFont val="Tahoma"/>
            <family val="2"/>
          </rPr>
          <t>Magali Crevier:</t>
        </r>
        <r>
          <rPr>
            <sz val="9"/>
            <color indexed="81"/>
            <rFont val="Tahoma"/>
            <family val="2"/>
          </rPr>
          <t xml:space="preserve">
Moins de 40 places (31 762$); 
Plus de 40 places (63 526$) + 1 057 $ / enfant + 1 057 $ / poupons</t>
        </r>
      </text>
    </comment>
    <comment ref="B28" authorId="0" shapeId="0" xr:uid="{98065DDC-75C6-47B7-909E-D98F5EADF8A4}">
      <text>
        <r>
          <rPr>
            <b/>
            <sz val="9"/>
            <color indexed="81"/>
            <rFont val="Tahoma"/>
            <family val="2"/>
          </rPr>
          <t>Magali Crevier:</t>
        </r>
        <r>
          <rPr>
            <sz val="9"/>
            <color indexed="81"/>
            <rFont val="Tahoma"/>
            <family val="2"/>
          </rPr>
          <t xml:space="preserve">
*À valider à l'adresse courriel suivante : integrationdesarts@mcc.gouv.qc.ca</t>
        </r>
      </text>
    </comment>
    <comment ref="B32" authorId="0" shapeId="0" xr:uid="{2EB02B24-0384-4006-A003-C65DE47C89CF}">
      <text>
        <r>
          <rPr>
            <b/>
            <sz val="9"/>
            <color indexed="81"/>
            <rFont val="Tahoma"/>
            <family val="2"/>
          </rPr>
          <t>Magali Crevier:</t>
        </r>
        <r>
          <rPr>
            <sz val="9"/>
            <color indexed="81"/>
            <rFont val="Tahoma"/>
            <family val="2"/>
          </rPr>
          <t xml:space="preserve">
Dans des circonstance de nature très particulière. Ces montants s'ajoutent après analyse ou entente particulière avec le ministre.</t>
        </r>
      </text>
    </comment>
    <comment ref="B34" authorId="0" shapeId="0" xr:uid="{CEA3A375-0B20-4393-9F78-F3447E46F951}">
      <text>
        <r>
          <rPr>
            <b/>
            <sz val="9"/>
            <color indexed="81"/>
            <rFont val="Tahoma"/>
            <family val="2"/>
          </rPr>
          <t>Magali Crevier:</t>
        </r>
        <r>
          <rPr>
            <sz val="9"/>
            <color indexed="81"/>
            <rFont val="Tahoma"/>
            <family val="2"/>
          </rPr>
          <t xml:space="preserve">
La contribition fiancière du CPE sera déduite de ce montant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Magali Crevier</author>
  </authors>
  <commentList>
    <comment ref="B5" authorId="0" shapeId="0" xr:uid="{B8E4BE93-74E3-413D-971F-926D6CF0346B}">
      <text>
        <r>
          <rPr>
            <b/>
            <sz val="9"/>
            <color indexed="81"/>
            <rFont val="Tahoma"/>
            <family val="2"/>
          </rPr>
          <t>Magali Crevier:</t>
        </r>
        <r>
          <rPr>
            <sz val="9"/>
            <color indexed="81"/>
            <rFont val="Tahoma"/>
            <family val="2"/>
          </rPr>
          <t xml:space="preserve">
Divisé par 4 le nombre d'enfants dans groupe</t>
        </r>
      </text>
    </comment>
    <comment ref="A10" authorId="0" shapeId="0" xr:uid="{EFBC2436-AEB3-4B4C-94DA-9E6BC15DDBD6}">
      <text>
        <r>
          <rPr>
            <b/>
            <sz val="9"/>
            <color indexed="81"/>
            <rFont val="Tahoma"/>
            <family val="2"/>
          </rPr>
          <t>Magali Crevier:</t>
        </r>
        <r>
          <rPr>
            <sz val="9"/>
            <color indexed="81"/>
            <rFont val="Tahoma"/>
            <family val="2"/>
          </rPr>
          <t xml:space="preserve">
résidentiel</t>
        </r>
      </text>
    </comment>
    <comment ref="A13" authorId="0" shapeId="0" xr:uid="{AC8373E5-A78C-4190-B2C4-43BB6B249ADE}">
      <text>
        <r>
          <rPr>
            <b/>
            <sz val="9"/>
            <color indexed="81"/>
            <rFont val="Tahoma"/>
            <family val="2"/>
          </rPr>
          <t>Magali Crevier:</t>
        </r>
        <r>
          <rPr>
            <sz val="9"/>
            <color indexed="81"/>
            <rFont val="Tahoma"/>
            <family val="2"/>
          </rPr>
          <t xml:space="preserve">
En commercial</t>
        </r>
      </text>
    </comment>
    <comment ref="A14" authorId="0" shapeId="0" xr:uid="{9E6DF2FD-9778-4636-86EB-CE1AFE0243E0}">
      <text>
        <r>
          <rPr>
            <b/>
            <sz val="9"/>
            <color indexed="81"/>
            <rFont val="Tahoma"/>
            <family val="2"/>
          </rPr>
          <t>Magali Crevier:</t>
        </r>
        <r>
          <rPr>
            <sz val="9"/>
            <color indexed="81"/>
            <rFont val="Tahoma"/>
            <family val="2"/>
          </rPr>
          <t xml:space="preserve">
Attention budget d'une hotte résidentiel et non commerciale. Une hotte commerciale ira dans les enveloppes exceptionnelle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Magali Crevier</author>
  </authors>
  <commentList>
    <comment ref="F35" authorId="0" shapeId="0" xr:uid="{FBE2AB47-6DE8-492A-9852-890BA4A5D933}">
      <text>
        <r>
          <rPr>
            <b/>
            <sz val="9"/>
            <color indexed="81"/>
            <rFont val="Tahoma"/>
            <family val="2"/>
          </rPr>
          <t>Magali Crevier:</t>
        </r>
        <r>
          <rPr>
            <sz val="9"/>
            <color indexed="81"/>
            <rFont val="Tahoma"/>
            <family val="2"/>
          </rPr>
          <t xml:space="preserve">
Voir sur la municipalité montant par tranche de 100$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Magali Crevier</author>
  </authors>
  <commentList>
    <comment ref="F35" authorId="0" shapeId="0" xr:uid="{BED1FB9C-FC02-483F-8BA5-C94C902418B4}">
      <text>
        <r>
          <rPr>
            <b/>
            <sz val="9"/>
            <color indexed="81"/>
            <rFont val="Tahoma"/>
            <family val="2"/>
          </rPr>
          <t>Magali Crevier:</t>
        </r>
        <r>
          <rPr>
            <sz val="9"/>
            <color indexed="81"/>
            <rFont val="Tahoma"/>
            <family val="2"/>
          </rPr>
          <t xml:space="preserve">
Voir sur la municipalité montant par tranche de 100$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Magali Crevier</author>
  </authors>
  <commentList>
    <comment ref="F35" authorId="0" shapeId="0" xr:uid="{EA1C3CB9-7597-4423-8BFA-22845BB21121}">
      <text>
        <r>
          <rPr>
            <b/>
            <sz val="9"/>
            <color indexed="81"/>
            <rFont val="Tahoma"/>
            <family val="2"/>
          </rPr>
          <t>Magali Crevier:</t>
        </r>
        <r>
          <rPr>
            <sz val="9"/>
            <color indexed="81"/>
            <rFont val="Tahoma"/>
            <family val="2"/>
          </rPr>
          <t xml:space="preserve">
Voir sur la municipalité montant par tranche de 100$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Magali Crevier</author>
  </authors>
  <commentList>
    <comment ref="F35" authorId="0" shapeId="0" xr:uid="{CDD0993A-AFD1-45CF-AEC9-A9169A28F322}">
      <text>
        <r>
          <rPr>
            <b/>
            <sz val="9"/>
            <color indexed="81"/>
            <rFont val="Tahoma"/>
            <family val="2"/>
          </rPr>
          <t>Magali Crevier:</t>
        </r>
        <r>
          <rPr>
            <sz val="9"/>
            <color indexed="81"/>
            <rFont val="Tahoma"/>
            <family val="2"/>
          </rPr>
          <t xml:space="preserve">
Voir sur la municipalité montant par tranche de 100$
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<sst xmlns="http://schemas.openxmlformats.org/spreadsheetml/2006/main" count="908" uniqueCount="226">
  <si>
    <t>Annexe II</t>
  </si>
  <si>
    <t>Montants de référence maximaux – Installation</t>
  </si>
  <si>
    <t>NOMBRE DE PLACES SUBVENTIONNÉES</t>
  </si>
  <si>
    <t xml:space="preserve">MONTANT MAXIMAL ACHAT-CONSTRUCTION </t>
  </si>
  <si>
    <t>Annexe III</t>
  </si>
  <si>
    <t>Montants de référence maximaux – Salle multifonctionnelle</t>
  </si>
  <si>
    <t>NOMBRE DE PLACES SUBVENTIONNEES</t>
  </si>
  <si>
    <t>MONTANT MAXIMAL POUR UNE SALLE MULTIFONCTIONNELLE</t>
  </si>
  <si>
    <t>Annexe IV</t>
  </si>
  <si>
    <t>Indices régionaux de modulation</t>
  </si>
  <si>
    <t>Région administrative</t>
  </si>
  <si>
    <t xml:space="preserve"> INDICE</t>
  </si>
  <si>
    <t>Abitibi-Témiscamingue</t>
  </si>
  <si>
    <t>Bas-Saint-Laurent</t>
  </si>
  <si>
    <t>Capitale-Nationale</t>
  </si>
  <si>
    <t>Centre-du-Québec</t>
  </si>
  <si>
    <t>Chaudière-Appalaches</t>
  </si>
  <si>
    <t>Côte-Nord - Est de Pointe-Parent et Schefferville</t>
  </si>
  <si>
    <t xml:space="preserve">Côte-Nord - Rivière Moisie à Pointe-Parent et Fermont </t>
  </si>
  <si>
    <t xml:space="preserve">Côte-Nord - Rivière Saguenay à rivière Moisie </t>
  </si>
  <si>
    <t>Estrie</t>
  </si>
  <si>
    <t xml:space="preserve">Gaspésie </t>
  </si>
  <si>
    <t>Gaspésie - Îles-de-la-Madeleine</t>
  </si>
  <si>
    <t>Lanaudière</t>
  </si>
  <si>
    <t>Laurentides - MRC d’Antoine-Labelle</t>
  </si>
  <si>
    <t>Laurentides - Sauf la MRC d’Antoine-Labelle</t>
  </si>
  <si>
    <t>Laval</t>
  </si>
  <si>
    <t>Mauricie - Région de La Tuque</t>
  </si>
  <si>
    <t>Mauricie - Sauf la région de La Tuque</t>
  </si>
  <si>
    <t>Montérégie</t>
  </si>
  <si>
    <t>Montréal</t>
  </si>
  <si>
    <t>Nord-du-Québec - Région de Chibougamau</t>
  </si>
  <si>
    <t>Nord-du-Québec - Région du Nunavik</t>
  </si>
  <si>
    <t>Nord-du-Québec - Sauf les régions de Chibougamau et du Nunavik</t>
  </si>
  <si>
    <t>Outaouais</t>
  </si>
  <si>
    <t>Saguenay–Lac-Saint-Jean</t>
  </si>
  <si>
    <t>Estimation superficie</t>
  </si>
  <si>
    <t>Nombre de places en installation    (0-59 mois)</t>
  </si>
  <si>
    <t>Financement achat construction - acquisition</t>
  </si>
  <si>
    <t>Insérer dans l'espace en vert votre nombre de places totales, votre nombre de places poupons ainsi que votre région et le calcul se fera automatiquement.</t>
  </si>
  <si>
    <t>Exemple fait pour un CPE de 80 places, dont 15 poupons, comprenant une salle multifonctionnelle, situé dans le Bas-Saint-Laurent</t>
  </si>
  <si>
    <t>Nombre de places totales</t>
  </si>
  <si>
    <t>Nombre de place 18 mois ou moins (poupons)</t>
  </si>
  <si>
    <t>Région</t>
  </si>
  <si>
    <t>Salle multifonctionnelle</t>
  </si>
  <si>
    <t>oui</t>
  </si>
  <si>
    <t>Montant de base</t>
  </si>
  <si>
    <t>Montant poupon</t>
  </si>
  <si>
    <t xml:space="preserve">Sous-total avant indice régional de modulation </t>
  </si>
  <si>
    <t>Indice régional de modulation</t>
  </si>
  <si>
    <t>Enveloppe maximale achat construction</t>
  </si>
  <si>
    <t>Enveloppe aménagement extérieur</t>
  </si>
  <si>
    <t>Enveloppe honoraires professionnels</t>
  </si>
  <si>
    <t>Enveloppe chargé projet</t>
  </si>
  <si>
    <t>Enveloppe mobilier-équipement</t>
  </si>
  <si>
    <t>Enveloppe jeux extérieurs</t>
  </si>
  <si>
    <t>Enveloppe intégration des Arts à l'architecture</t>
  </si>
  <si>
    <t>Si projet égal ou supérieur à 150 000$</t>
  </si>
  <si>
    <t>Enveloppe achat de terrain</t>
  </si>
  <si>
    <t>Selon opportunités</t>
  </si>
  <si>
    <t>Enveloppe spécifique exceptionnelle</t>
  </si>
  <si>
    <t>Exigences peu communes émanant d'autorités compétentes, telle une municipalité</t>
  </si>
  <si>
    <t>Enveloppe totale préliminaire</t>
  </si>
  <si>
    <r>
      <t>Superficie pi</t>
    </r>
    <r>
      <rPr>
        <b/>
        <vertAlign val="superscript"/>
        <sz val="11"/>
        <color theme="1"/>
        <rFont val="Century Gothic"/>
        <family val="2"/>
      </rPr>
      <t>2</t>
    </r>
    <r>
      <rPr>
        <b/>
        <sz val="11"/>
        <color theme="1"/>
        <rFont val="Century Gothic"/>
        <family val="2"/>
      </rPr>
      <t xml:space="preserve"> AVEC salle multi</t>
    </r>
  </si>
  <si>
    <r>
      <t>Superficie pi</t>
    </r>
    <r>
      <rPr>
        <b/>
        <vertAlign val="superscript"/>
        <sz val="11"/>
        <color theme="1"/>
        <rFont val="Century Gothic"/>
        <family val="2"/>
      </rPr>
      <t>2</t>
    </r>
    <r>
      <rPr>
        <b/>
        <sz val="11"/>
        <color theme="1"/>
        <rFont val="Century Gothic"/>
        <family val="2"/>
      </rPr>
      <t xml:space="preserve"> SANS salle multi</t>
    </r>
  </si>
  <si>
    <r>
      <t>Superficie minimum aire de jeu extérieur pi</t>
    </r>
    <r>
      <rPr>
        <b/>
        <vertAlign val="superscript"/>
        <sz val="11"/>
        <color theme="1"/>
        <rFont val="Century Gothic"/>
        <family val="2"/>
      </rPr>
      <t xml:space="preserve">2 </t>
    </r>
  </si>
  <si>
    <r>
      <t>Superficie recommandée par AQCPE aire de jeu extérieur pi</t>
    </r>
    <r>
      <rPr>
        <b/>
        <vertAlign val="superscript"/>
        <sz val="11"/>
        <color theme="1"/>
        <rFont val="Century Gothic"/>
        <family val="2"/>
      </rPr>
      <t xml:space="preserve">2 </t>
    </r>
  </si>
  <si>
    <t>Mobiliers</t>
  </si>
  <si>
    <t>Qn</t>
  </si>
  <si>
    <t>Coût</t>
  </si>
  <si>
    <t>Total</t>
  </si>
  <si>
    <t>Aménagement extérieur</t>
  </si>
  <si>
    <t>Qn enfants</t>
  </si>
  <si>
    <t>Lit poupon</t>
  </si>
  <si>
    <t>Sationnement</t>
  </si>
  <si>
    <t>Chaises hautes</t>
  </si>
  <si>
    <t>Aménagement paysager</t>
  </si>
  <si>
    <t>Tables</t>
  </si>
  <si>
    <t xml:space="preserve">Gazon </t>
  </si>
  <si>
    <t>Chaises</t>
  </si>
  <si>
    <t>Clôture</t>
  </si>
  <si>
    <t>Tables perso et chaises</t>
  </si>
  <si>
    <t>TOTAL AMÉNAGEMENT EXTÉRIEUR</t>
  </si>
  <si>
    <t>TOTAL ÉQUIPEMENT MEUBLE</t>
  </si>
  <si>
    <t>Buanderie</t>
  </si>
  <si>
    <t>Laveuse</t>
  </si>
  <si>
    <t>Sécheuse</t>
  </si>
  <si>
    <t>Cuisine</t>
  </si>
  <si>
    <t>Hotte</t>
  </si>
  <si>
    <t>Frigo</t>
  </si>
  <si>
    <t>Congélo</t>
  </si>
  <si>
    <t>Cuisinière</t>
  </si>
  <si>
    <t>Lave-vaisselle</t>
  </si>
  <si>
    <t>TOTAL CUISINE BUANDERIE</t>
  </si>
  <si>
    <t>Bureaux et chaises</t>
  </si>
  <si>
    <t>TOTAL ÉQUIPEMENT BUREAU</t>
  </si>
  <si>
    <t>Ordinateur</t>
  </si>
  <si>
    <t>Imprimante</t>
  </si>
  <si>
    <t>TOTAL MATÉRIEL INFORMATIQUE</t>
  </si>
  <si>
    <t>Matériel éducatif</t>
  </si>
  <si>
    <t>TOTAL MATÉRIEL ÉDUCATIF</t>
  </si>
  <si>
    <t>Jouets</t>
  </si>
  <si>
    <t>TOTAL JOUETS</t>
  </si>
  <si>
    <t>Date de préparation:</t>
  </si>
  <si>
    <t>Préparé par:</t>
  </si>
  <si>
    <t>BUDGET D'IMPLANTATION PFI</t>
  </si>
  <si>
    <t>Type de projet:</t>
  </si>
  <si>
    <t>Achat terrain pour installation d'un préfabriqué</t>
  </si>
  <si>
    <t>R/B:</t>
  </si>
  <si>
    <t>Nom du CPE :</t>
  </si>
  <si>
    <r>
      <t>N</t>
    </r>
    <r>
      <rPr>
        <b/>
        <vertAlign val="superscript"/>
        <sz val="9"/>
        <rFont val="Century Gothic"/>
        <family val="2"/>
      </rPr>
      <t>o</t>
    </r>
    <r>
      <rPr>
        <b/>
        <sz val="9"/>
        <rFont val="Century Gothic"/>
        <family val="2"/>
      </rPr>
      <t xml:space="preserve"> de division :</t>
    </r>
  </si>
  <si>
    <t>Nombre de places 0-17 mois :</t>
  </si>
  <si>
    <r>
      <t>N</t>
    </r>
    <r>
      <rPr>
        <b/>
        <vertAlign val="superscript"/>
        <sz val="9"/>
        <rFont val="Century Gothic"/>
        <family val="2"/>
      </rPr>
      <t>o</t>
    </r>
    <r>
      <rPr>
        <b/>
        <sz val="9"/>
        <rFont val="Century Gothic"/>
        <family val="2"/>
      </rPr>
      <t xml:space="preserve"> d'installation :</t>
    </r>
  </si>
  <si>
    <t>Nombre de places 18-59 mois :</t>
  </si>
  <si>
    <t>Dimension installation (en m2):</t>
  </si>
  <si>
    <t>Date d'ouverture :</t>
  </si>
  <si>
    <t>Dimension salle multi (en m2):</t>
  </si>
  <si>
    <t>Coûts                      avant taxes</t>
  </si>
  <si>
    <r>
      <t xml:space="preserve">Taxes (100%) </t>
    </r>
    <r>
      <rPr>
        <b/>
        <vertAlign val="superscript"/>
        <sz val="9"/>
        <rFont val="Century Gothic"/>
        <family val="2"/>
      </rPr>
      <t>1</t>
    </r>
  </si>
  <si>
    <t>Total                          + 100 % des taxes</t>
  </si>
  <si>
    <t>Coûts                              + 50% des taxes</t>
  </si>
  <si>
    <t>TPS</t>
  </si>
  <si>
    <t>TVQ</t>
  </si>
  <si>
    <t>Achat - construction</t>
  </si>
  <si>
    <t>Enveloppe Achat-Construction</t>
  </si>
  <si>
    <t>Plus:</t>
  </si>
  <si>
    <t>Enveloppe Spécifique Exceptionelle, si applicable</t>
  </si>
  <si>
    <t>+ ou -</t>
  </si>
  <si>
    <t>Transfert d'enveloppe (provenant ou vers)</t>
  </si>
  <si>
    <t>Moins:</t>
  </si>
  <si>
    <t>Mise de fonds, si applicable</t>
  </si>
  <si>
    <t>Totale de l'enveloppe maximum admissible (A)</t>
  </si>
  <si>
    <t>Coûts de construction budgétés (B)</t>
  </si>
  <si>
    <t>Enveloppe reconnue Achat-Construction (minimum entre A et B)</t>
  </si>
  <si>
    <t>Coût de construction ou d'agrandissement</t>
  </si>
  <si>
    <t>Branchement temporaire aux services publics</t>
  </si>
  <si>
    <t>Aménagement de voies de circulation temporaire</t>
  </si>
  <si>
    <t>Permis de construction</t>
  </si>
  <si>
    <t>Assurances exigées pour les travaux</t>
  </si>
  <si>
    <t>Achat d'un bâtiment</t>
  </si>
  <si>
    <t>Amélioration locative</t>
  </si>
  <si>
    <t>Rénovation ou réaménagement</t>
  </si>
  <si>
    <t>Autres (préciser) :</t>
  </si>
  <si>
    <t xml:space="preserve">Contingences </t>
  </si>
  <si>
    <t>Total – Achat - construction</t>
  </si>
  <si>
    <t>Dépassement</t>
  </si>
  <si>
    <t>Mobilier et Équipement</t>
  </si>
  <si>
    <t>Enveloppe Mobilier et Équipement</t>
  </si>
  <si>
    <t>Enveloppe reconnue Mobilier et Équipement (minimum entre A et B)</t>
  </si>
  <si>
    <t>Équipements meubles</t>
  </si>
  <si>
    <t>Équipements de cuisine ou de buanderie</t>
  </si>
  <si>
    <t>Matériel et mobilier de bureau</t>
  </si>
  <si>
    <t>Matériel informatique</t>
  </si>
  <si>
    <t>Jouets destinés aux aires de jeux</t>
  </si>
  <si>
    <t>Réserves pour imprévus</t>
  </si>
  <si>
    <t>Total – Mobilier et équipement</t>
  </si>
  <si>
    <t>Jeux Extérieurs</t>
  </si>
  <si>
    <t>Enveloppe Jeux Extérieurs</t>
  </si>
  <si>
    <t>Enveloppe Spécifique Exceptionelle</t>
  </si>
  <si>
    <t>Mise de fonds, si applicable ici</t>
  </si>
  <si>
    <t>Enveloppe reconnue Jeux extérieurs (minimum entre A et B)</t>
  </si>
  <si>
    <t>Jeux extérieurs</t>
  </si>
  <si>
    <t>Total – Jeux extérieurs</t>
  </si>
  <si>
    <r>
      <t>1</t>
    </r>
    <r>
      <rPr>
        <sz val="9"/>
        <rFont val="Century Gothic"/>
        <family val="2"/>
      </rPr>
      <t xml:space="preserve"> Attention! Les taux de taxation peuvent varier au cours du projet.</t>
    </r>
  </si>
  <si>
    <t>Budget d'implantantion (suite)</t>
  </si>
  <si>
    <t>Aménagement Extérieur</t>
  </si>
  <si>
    <t>Enveloppe Aménagement Extérieur</t>
  </si>
  <si>
    <t>Enveloppe reconnue Aménagement extérieur (minimum entre A et B)</t>
  </si>
  <si>
    <t>Stationnement</t>
  </si>
  <si>
    <t>Gazonnement</t>
  </si>
  <si>
    <t>Total – Aménagement extérieur</t>
  </si>
  <si>
    <t xml:space="preserve"> Honoraires Professionnels</t>
  </si>
  <si>
    <t>Enveloppe Honoraire Professionnels</t>
  </si>
  <si>
    <t>Enveloppe reconnue Honoraires Professionnels (minimum entre A et B)</t>
  </si>
  <si>
    <t xml:space="preserve">Architecte </t>
  </si>
  <si>
    <t>Ingénieur (génie civil et structure)</t>
  </si>
  <si>
    <t xml:space="preserve">Ingénieur (génie mécanique et électrique) </t>
  </si>
  <si>
    <t>Arpenteur</t>
  </si>
  <si>
    <t>Comptable</t>
  </si>
  <si>
    <t>Notaire, Avocat</t>
  </si>
  <si>
    <t>Total – Honoraires professionnels</t>
  </si>
  <si>
    <t>Chargé de Projet</t>
  </si>
  <si>
    <t>Enveloppe Chargé de Projet</t>
  </si>
  <si>
    <t>Enveloppe reconnue Chargé de Projet (minimum entre A et B)</t>
  </si>
  <si>
    <t>Total – Chargé de Projet</t>
  </si>
  <si>
    <t>Terrain</t>
  </si>
  <si>
    <t>Enveloppe Terrain</t>
  </si>
  <si>
    <t>Enveloppe reconnue Terrain (minimum entre A et B)</t>
  </si>
  <si>
    <r>
      <t>Coût d'achat du terrain</t>
    </r>
    <r>
      <rPr>
        <vertAlign val="superscript"/>
        <sz val="9"/>
        <rFont val="Century Gothic"/>
        <family val="2"/>
      </rPr>
      <t xml:space="preserve"> 2</t>
    </r>
  </si>
  <si>
    <t>Études de sol</t>
  </si>
  <si>
    <t>Certificat de localisation</t>
  </si>
  <si>
    <t>Nivellement du terrain</t>
  </si>
  <si>
    <t>Frais de déboisement</t>
  </si>
  <si>
    <t>Frais de démolition sur le terrain</t>
  </si>
  <si>
    <r>
      <t xml:space="preserve">Infrastructures </t>
    </r>
    <r>
      <rPr>
        <vertAlign val="superscript"/>
        <sz val="9"/>
        <rFont val="Century Gothic"/>
        <family val="2"/>
      </rPr>
      <t>3</t>
    </r>
  </si>
  <si>
    <t>Décontamination du terrain</t>
  </si>
  <si>
    <t xml:space="preserve">Autres (préciser) : </t>
  </si>
  <si>
    <t>Bolard, 2 ponceaux, végétalisation, clôture</t>
  </si>
  <si>
    <t>Contingence 10%</t>
  </si>
  <si>
    <t>Total – Terrain</t>
  </si>
  <si>
    <t>TOTAL DES COÛTS RÉELS DU PROJET</t>
  </si>
  <si>
    <r>
      <t>2</t>
    </r>
    <r>
      <rPr>
        <sz val="9"/>
        <rFont val="Century Gothic"/>
        <family val="2"/>
      </rPr>
      <t xml:space="preserve"> Comprend aussi le pourcentage du terrain si on achète un bâtiment.</t>
    </r>
  </si>
  <si>
    <r>
      <t>3</t>
    </r>
    <r>
      <rPr>
        <sz val="9"/>
        <rFont val="Century Gothic"/>
        <family val="2"/>
      </rPr>
      <t xml:space="preserve"> Infrastructures (branchement aux services publics, fosse septique, puits artésien).</t>
    </r>
  </si>
  <si>
    <t>Financement du Projet</t>
  </si>
  <si>
    <t>Nom du CPE:</t>
  </si>
  <si>
    <t>Total de toutes les enveloppes de financement du MFA</t>
  </si>
  <si>
    <t>Liquidités qui viennent diminuer les enveloppes de financement du MFA</t>
  </si>
  <si>
    <t>Indemnités de l'assurance ou d'un prog gouv.</t>
  </si>
  <si>
    <t>Produit de vente d'actifs immobiliers</t>
  </si>
  <si>
    <t>Liquidités investies dans le projet par le CPE</t>
  </si>
  <si>
    <t>Subventions d'autres organismes</t>
  </si>
  <si>
    <t>Dons</t>
  </si>
  <si>
    <t>Financement de partenaires</t>
  </si>
  <si>
    <t>Total des Liquidités (Mise de fonds)</t>
  </si>
  <si>
    <t>Liquidités qui s'ajoutent aux enveloppes de financement du MFA</t>
  </si>
  <si>
    <t>Subventions de d'autres organismes</t>
  </si>
  <si>
    <t>Liquidité investies par le CPE (Liquidité Plus)</t>
  </si>
  <si>
    <t>Total des Liquidités Bonifiant Le Projet</t>
  </si>
  <si>
    <t>TOTAL DU FINANCEMENT DISPONIBLE PAR LE PROGRAMME DE FINANCEMENT DES INFRASTRUCTURES</t>
  </si>
  <si>
    <t>TOTAL DU FINANCEMENT DISPONIBLE POUR LE PROJET :</t>
  </si>
  <si>
    <t>Équilibre du budget:</t>
  </si>
  <si>
    <t>(Doit être  à 0$ ou  +)</t>
  </si>
  <si>
    <t>non</t>
  </si>
  <si>
    <t>Superficie pieds2</t>
  </si>
  <si>
    <t>Superficies Salle Multi pieds2</t>
  </si>
  <si>
    <t>Superficie pieds2 0-18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</si>
</sst>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#,##0\ &quot;$&quot;_);[Red]\(#,##0\ &quot;$&quot;\)"/>
    <numFmt numFmtId="44" formatCode="_ * #,##0.00_)\ &quot;$&quot;_ ;_ * \(#,##0.00\)\ &quot;$&quot;_ ;_ * &quot;-&quot;??_)\ &quot;$&quot;_ ;_ @_ "/>
    <numFmt numFmtId="164" formatCode="_ * #,##0_)\ &quot;$&quot;_ ;_ * \(#,##0\)\ &quot;$&quot;_ ;_ * &quot;-&quot;??_)\ &quot;$&quot;_ ;_ @_ "/>
    <numFmt numFmtId="165" formatCode="0.000%"/>
    <numFmt numFmtId="166" formatCode="_ * #,##0.00_)\ [$$-C0C]_ ;_ * \(#,##0.00\)\ [$$-C0C]_ ;_ * &quot;-&quot;??_)\ [$$-C0C]_ ;_ @_ "/>
    <numFmt numFmtId="167" formatCode="#,##0\ &quot;$&quot;"/>
    <numFmt numFmtId="168" formatCode="_ * #,##0.00_)\ &quot;$&quot;_ ;_ * \(#,##0.00\)\ &quot;$&quot;_ ;_ * &quot;-&quot;_)\ &quot;$&quot;_ ;_ @_ "/>
    <numFmt numFmtId="169" formatCode="_(&quot;$&quot;* #,##0.0000_);_(&quot;$&quot;* \(#,##0.0000\);_(&quot;$&quot;* &quot;-&quot;????_);_(@_)"/>
  </numFmts>
  <fonts count="4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9"/>
      <color theme="1"/>
      <name val="Century Gothic"/>
      <family val="2"/>
    </font>
    <font>
      <b/>
      <sz val="10"/>
      <color theme="1"/>
      <name val="Century Gothic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theme="1"/>
      <name val="Century Gothic"/>
      <family val="2"/>
    </font>
    <font>
      <sz val="14"/>
      <color theme="1"/>
      <name val="Century Gothic"/>
      <family val="2"/>
    </font>
    <font>
      <i/>
      <sz val="14"/>
      <name val="Century Gothic"/>
      <family val="2"/>
    </font>
    <font>
      <b/>
      <vertAlign val="superscript"/>
      <sz val="11"/>
      <color theme="1"/>
      <name val="Century Gothic"/>
      <family val="2"/>
    </font>
    <font>
      <sz val="10"/>
      <name val="Arial"/>
      <family val="2"/>
    </font>
    <font>
      <sz val="10"/>
      <color theme="1"/>
      <name val="Century Gothic"/>
      <family val="2"/>
    </font>
    <font>
      <sz val="11"/>
      <name val="Century Gothic"/>
      <family val="2"/>
    </font>
    <font>
      <sz val="18"/>
      <name val="Century Gothic"/>
      <family val="2"/>
    </font>
    <font>
      <sz val="14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sz val="9"/>
      <name val="Century Gothic"/>
      <family val="2"/>
    </font>
    <font>
      <b/>
      <vertAlign val="superscript"/>
      <sz val="9"/>
      <name val="Century Gothic"/>
      <family val="2"/>
    </font>
    <font>
      <b/>
      <u/>
      <sz val="9"/>
      <name val="Century Gothic"/>
      <family val="2"/>
    </font>
    <font>
      <i/>
      <sz val="10"/>
      <name val="Century Gothic"/>
      <family val="2"/>
    </font>
    <font>
      <b/>
      <i/>
      <sz val="10"/>
      <name val="Century Gothic"/>
      <family val="2"/>
    </font>
    <font>
      <sz val="9"/>
      <color rgb="FFFF0000"/>
      <name val="Century Gothic"/>
      <family val="2"/>
    </font>
    <font>
      <sz val="9"/>
      <color rgb="FF00B050"/>
      <name val="Century Gothic"/>
      <family val="2"/>
    </font>
    <font>
      <sz val="10"/>
      <color rgb="FF00B050"/>
      <name val="Century Gothic"/>
      <family val="2"/>
    </font>
    <font>
      <i/>
      <sz val="9"/>
      <name val="Century Gothic"/>
      <family val="2"/>
    </font>
    <font>
      <sz val="9"/>
      <color indexed="10"/>
      <name val="Century Gothic"/>
      <family val="2"/>
    </font>
    <font>
      <vertAlign val="superscript"/>
      <sz val="9"/>
      <name val="Century Gothic"/>
      <family val="2"/>
    </font>
    <font>
      <sz val="22"/>
      <name val="Century Gothic"/>
      <family val="2"/>
    </font>
    <font>
      <sz val="16"/>
      <name val="Century Gothic"/>
      <family val="2"/>
    </font>
    <font>
      <sz val="12"/>
      <name val="Century Gothic"/>
      <family val="2"/>
    </font>
    <font>
      <b/>
      <sz val="12"/>
      <name val="Century Gothic"/>
      <family val="2"/>
    </font>
    <font>
      <b/>
      <u/>
      <sz val="12"/>
      <name val="Century Gothic"/>
      <family val="2"/>
    </font>
    <font>
      <b/>
      <sz val="11"/>
      <name val="Century Gothic"/>
      <family val="2"/>
    </font>
    <font>
      <b/>
      <sz val="9"/>
      <color theme="1"/>
      <name val="Century Gothic"/>
      <family val="2"/>
    </font>
  </fonts>
  <fills count="1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7C1B7"/>
        <bgColor indexed="64"/>
      </patternFill>
    </fill>
    <fill>
      <patternFill patternType="solid">
        <fgColor rgb="FFE8E6E0"/>
        <bgColor indexed="64"/>
      </patternFill>
    </fill>
    <fill>
      <patternFill patternType="solid">
        <fgColor rgb="FFB4DEB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2" fillId="0" borderId="0" applyFont="0" applyFill="0" applyBorder="0" applyAlignment="0" applyProtection="0"/>
    <xf numFmtId="0" fontId="15" fillId="0" borderId="0"/>
    <xf numFmtId="44" fontId="15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40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1" xfId="0" applyFont="1" applyBorder="1" applyAlignment="1">
      <alignment horizontal="left" indent="1"/>
    </xf>
    <xf numFmtId="0" fontId="4" fillId="0" borderId="1" xfId="0" applyFont="1" applyBorder="1" applyAlignment="1">
      <alignment horizontal="left" wrapText="1" inden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6" fontId="4" fillId="0" borderId="1" xfId="0" applyNumberFormat="1" applyFont="1" applyBorder="1" applyAlignment="1">
      <alignment horizontal="center" vertical="center"/>
    </xf>
    <xf numFmtId="6" fontId="4" fillId="0" borderId="0" xfId="0" applyNumberFormat="1" applyFont="1"/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6" fontId="4" fillId="0" borderId="0" xfId="0" applyNumberFormat="1" applyFont="1" applyAlignment="1">
      <alignment horizontal="center" vertical="center"/>
    </xf>
    <xf numFmtId="2" fontId="4" fillId="0" borderId="0" xfId="0" applyNumberFormat="1" applyFont="1"/>
    <xf numFmtId="0" fontId="4" fillId="2" borderId="1" xfId="0" applyFont="1" applyFill="1" applyBorder="1" applyAlignment="1">
      <alignment horizontal="left" indent="1"/>
    </xf>
    <xf numFmtId="2" fontId="4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6" fontId="6" fillId="0" borderId="0" xfId="0" applyNumberFormat="1" applyFont="1" applyAlignment="1">
      <alignment vertical="top"/>
    </xf>
    <xf numFmtId="44" fontId="6" fillId="0" borderId="0" xfId="1" applyFont="1" applyFill="1" applyAlignment="1">
      <alignment vertical="top"/>
    </xf>
    <xf numFmtId="0" fontId="5" fillId="4" borderId="1" xfId="0" applyFont="1" applyFill="1" applyBorder="1" applyAlignment="1">
      <alignment horizontal="left" vertical="top"/>
    </xf>
    <xf numFmtId="0" fontId="5" fillId="4" borderId="1" xfId="0" applyFont="1" applyFill="1" applyBorder="1" applyAlignment="1">
      <alignment vertical="top"/>
    </xf>
    <xf numFmtId="0" fontId="12" fillId="0" borderId="0" xfId="0" applyFont="1" applyAlignment="1">
      <alignment vertical="top"/>
    </xf>
    <xf numFmtId="44" fontId="6" fillId="0" borderId="0" xfId="0" applyNumberFormat="1" applyFont="1" applyAlignment="1">
      <alignment vertical="top"/>
    </xf>
    <xf numFmtId="44" fontId="6" fillId="0" borderId="1" xfId="1" applyFont="1" applyFill="1" applyBorder="1" applyAlignment="1" applyProtection="1">
      <alignment horizontal="right" vertical="top"/>
    </xf>
    <xf numFmtId="44" fontId="5" fillId="5" borderId="1" xfId="1" applyFont="1" applyFill="1" applyBorder="1" applyAlignment="1" applyProtection="1">
      <alignment horizontal="right" vertical="top"/>
    </xf>
    <xf numFmtId="44" fontId="5" fillId="0" borderId="1" xfId="1" applyFont="1" applyFill="1" applyBorder="1" applyAlignment="1" applyProtection="1">
      <alignment horizontal="right" vertical="top"/>
    </xf>
    <xf numFmtId="0" fontId="6" fillId="0" borderId="1" xfId="0" applyFont="1" applyBorder="1" applyAlignment="1">
      <alignment vertical="top"/>
    </xf>
    <xf numFmtId="44" fontId="5" fillId="5" borderId="1" xfId="1" applyFont="1" applyFill="1" applyBorder="1" applyAlignment="1" applyProtection="1">
      <alignment vertical="top"/>
    </xf>
    <xf numFmtId="44" fontId="8" fillId="5" borderId="1" xfId="1" applyFont="1" applyFill="1" applyBorder="1" applyAlignment="1" applyProtection="1">
      <alignment horizontal="right" vertical="top" wrapText="1"/>
    </xf>
    <xf numFmtId="44" fontId="8" fillId="5" borderId="1" xfId="1" applyFont="1" applyFill="1" applyBorder="1" applyAlignment="1" applyProtection="1">
      <alignment horizontal="right" vertical="top"/>
    </xf>
    <xf numFmtId="44" fontId="5" fillId="3" borderId="1" xfId="1" applyFont="1" applyFill="1" applyBorder="1" applyAlignment="1" applyProtection="1">
      <alignment vertical="top"/>
    </xf>
    <xf numFmtId="0" fontId="0" fillId="0" borderId="1" xfId="0" applyBorder="1" applyAlignment="1">
      <alignment horizontal="left"/>
    </xf>
    <xf numFmtId="0" fontId="0" fillId="0" borderId="1" xfId="0" applyBorder="1"/>
    <xf numFmtId="2" fontId="0" fillId="0" borderId="1" xfId="0" applyNumberFormat="1" applyBorder="1"/>
    <xf numFmtId="44" fontId="5" fillId="3" borderId="1" xfId="1" applyFont="1" applyFill="1" applyBorder="1" applyAlignment="1" applyProtection="1">
      <alignment horizontal="right" vertical="top"/>
    </xf>
    <xf numFmtId="0" fontId="6" fillId="0" borderId="1" xfId="1" applyNumberFormat="1" applyFont="1" applyFill="1" applyBorder="1" applyAlignment="1" applyProtection="1">
      <alignment horizontal="right" vertical="top"/>
    </xf>
    <xf numFmtId="0" fontId="7" fillId="0" borderId="0" xfId="0" applyFont="1" applyAlignment="1">
      <alignment horizontal="left" vertical="top" wrapText="1"/>
    </xf>
    <xf numFmtId="1" fontId="6" fillId="5" borderId="1" xfId="1" applyNumberFormat="1" applyFont="1" applyFill="1" applyBorder="1" applyAlignment="1" applyProtection="1">
      <alignment horizontal="right" vertical="top"/>
    </xf>
    <xf numFmtId="0" fontId="11" fillId="0" borderId="0" xfId="0" applyFont="1" applyAlignment="1">
      <alignment horizontal="left" vertical="center"/>
    </xf>
    <xf numFmtId="0" fontId="6" fillId="0" borderId="0" xfId="0" applyFont="1"/>
    <xf numFmtId="0" fontId="6" fillId="0" borderId="0" xfId="0" applyFont="1" applyAlignment="1">
      <alignment horizontal="center"/>
    </xf>
    <xf numFmtId="44" fontId="6" fillId="0" borderId="0" xfId="1" applyFont="1"/>
    <xf numFmtId="0" fontId="6" fillId="4" borderId="1" xfId="0" applyFont="1" applyFill="1" applyBorder="1" applyAlignment="1">
      <alignment horizontal="center"/>
    </xf>
    <xf numFmtId="0" fontId="6" fillId="4" borderId="1" xfId="0" applyFont="1" applyFill="1" applyBorder="1"/>
    <xf numFmtId="0" fontId="6" fillId="0" borderId="1" xfId="0" applyFont="1" applyBorder="1" applyAlignment="1">
      <alignment horizontal="center"/>
    </xf>
    <xf numFmtId="44" fontId="6" fillId="0" borderId="1" xfId="1" applyFont="1" applyFill="1" applyBorder="1"/>
    <xf numFmtId="0" fontId="6" fillId="0" borderId="1" xfId="0" applyFont="1" applyBorder="1"/>
    <xf numFmtId="44" fontId="6" fillId="0" borderId="1" xfId="1" applyFont="1" applyBorder="1"/>
    <xf numFmtId="44" fontId="0" fillId="0" borderId="1" xfId="0" applyNumberFormat="1" applyBorder="1"/>
    <xf numFmtId="1" fontId="6" fillId="0" borderId="1" xfId="0" applyNumberFormat="1" applyFont="1" applyBorder="1" applyAlignment="1">
      <alignment horizontal="center"/>
    </xf>
    <xf numFmtId="44" fontId="5" fillId="4" borderId="1" xfId="1" applyFont="1" applyFill="1" applyBorder="1"/>
    <xf numFmtId="0" fontId="5" fillId="4" borderId="1" xfId="0" applyFont="1" applyFill="1" applyBorder="1" applyAlignment="1">
      <alignment horizontal="center" vertical="top"/>
    </xf>
    <xf numFmtId="44" fontId="5" fillId="4" borderId="1" xfId="1" applyFont="1" applyFill="1" applyBorder="1" applyAlignment="1">
      <alignment horizontal="left" vertical="top"/>
    </xf>
    <xf numFmtId="0" fontId="6" fillId="0" borderId="1" xfId="0" applyFont="1" applyBorder="1" applyAlignment="1">
      <alignment horizontal="center" vertical="top"/>
    </xf>
    <xf numFmtId="44" fontId="6" fillId="0" borderId="1" xfId="1" applyFont="1" applyFill="1" applyBorder="1" applyAlignment="1">
      <alignment horizontal="left" vertical="top"/>
    </xf>
    <xf numFmtId="0" fontId="6" fillId="4" borderId="1" xfId="0" applyFont="1" applyFill="1" applyBorder="1" applyAlignment="1">
      <alignment horizontal="center" vertical="top"/>
    </xf>
    <xf numFmtId="44" fontId="6" fillId="4" borderId="1" xfId="1" applyFont="1" applyFill="1" applyBorder="1" applyAlignment="1">
      <alignment horizontal="left" vertical="top"/>
    </xf>
    <xf numFmtId="1" fontId="6" fillId="0" borderId="1" xfId="1" applyNumberFormat="1" applyFont="1" applyFill="1" applyBorder="1" applyAlignment="1">
      <alignment horizontal="center" vertical="top"/>
    </xf>
    <xf numFmtId="44" fontId="6" fillId="0" borderId="1" xfId="1" applyFont="1" applyFill="1" applyBorder="1" applyAlignment="1">
      <alignment vertical="top"/>
    </xf>
    <xf numFmtId="44" fontId="6" fillId="0" borderId="1" xfId="1" applyFont="1" applyBorder="1" applyAlignment="1">
      <alignment vertical="top"/>
    </xf>
    <xf numFmtId="44" fontId="5" fillId="4" borderId="1" xfId="1" applyFont="1" applyFill="1" applyBorder="1" applyAlignment="1">
      <alignment vertical="top"/>
    </xf>
    <xf numFmtId="0" fontId="5" fillId="4" borderId="0" xfId="0" applyFont="1" applyFill="1"/>
    <xf numFmtId="0" fontId="5" fillId="4" borderId="0" xfId="0" applyFont="1" applyFill="1" applyAlignment="1">
      <alignment horizontal="center"/>
    </xf>
    <xf numFmtId="44" fontId="5" fillId="4" borderId="0" xfId="0" applyNumberFormat="1" applyFont="1" applyFill="1"/>
    <xf numFmtId="1" fontId="6" fillId="0" borderId="1" xfId="0" applyNumberFormat="1" applyFont="1" applyBorder="1"/>
    <xf numFmtId="0" fontId="5" fillId="4" borderId="1" xfId="0" applyFont="1" applyFill="1" applyBorder="1"/>
    <xf numFmtId="0" fontId="16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5" fillId="0" borderId="0" xfId="0" applyFont="1"/>
    <xf numFmtId="0" fontId="18" fillId="0" borderId="0" xfId="2" applyFont="1" applyAlignment="1">
      <alignment horizontal="center"/>
    </xf>
    <xf numFmtId="0" fontId="20" fillId="0" borderId="0" xfId="2" applyFont="1" applyAlignment="1">
      <alignment horizontal="center" vertical="center"/>
    </xf>
    <xf numFmtId="0" fontId="21" fillId="0" borderId="0" xfId="2" applyFont="1"/>
    <xf numFmtId="0" fontId="20" fillId="0" borderId="0" xfId="2" applyFont="1"/>
    <xf numFmtId="0" fontId="21" fillId="0" borderId="2" xfId="2" applyFont="1" applyBorder="1"/>
    <xf numFmtId="0" fontId="22" fillId="0" borderId="0" xfId="2" applyFont="1" applyAlignment="1">
      <alignment horizontal="right"/>
    </xf>
    <xf numFmtId="0" fontId="21" fillId="0" borderId="2" xfId="2" applyFont="1" applyBorder="1" applyAlignment="1">
      <alignment horizontal="center"/>
    </xf>
    <xf numFmtId="0" fontId="23" fillId="0" borderId="0" xfId="2" applyFont="1"/>
    <xf numFmtId="0" fontId="23" fillId="0" borderId="2" xfId="0" applyFont="1" applyBorder="1" applyProtection="1">
      <protection locked="0"/>
    </xf>
    <xf numFmtId="0" fontId="23" fillId="0" borderId="3" xfId="2" applyFont="1" applyBorder="1" applyAlignment="1" applyProtection="1">
      <alignment horizontal="left"/>
      <protection locked="0"/>
    </xf>
    <xf numFmtId="0" fontId="23" fillId="0" borderId="2" xfId="2" applyFont="1" applyBorder="1" applyAlignment="1">
      <alignment horizontal="left"/>
    </xf>
    <xf numFmtId="0" fontId="23" fillId="0" borderId="2" xfId="2" applyFont="1" applyBorder="1"/>
    <xf numFmtId="0" fontId="23" fillId="0" borderId="0" xfId="2" applyFont="1" applyAlignment="1" applyProtection="1">
      <alignment horizontal="center"/>
      <protection locked="0"/>
    </xf>
    <xf numFmtId="0" fontId="23" fillId="0" borderId="2" xfId="2" applyFont="1" applyBorder="1" applyAlignment="1" applyProtection="1">
      <alignment horizontal="center"/>
      <protection locked="0"/>
    </xf>
    <xf numFmtId="0" fontId="23" fillId="0" borderId="3" xfId="2" applyFont="1" applyBorder="1" applyAlignment="1" applyProtection="1">
      <alignment horizontal="center"/>
      <protection locked="0"/>
    </xf>
    <xf numFmtId="0" fontId="6" fillId="0" borderId="3" xfId="0" applyFont="1" applyBorder="1"/>
    <xf numFmtId="15" fontId="23" fillId="0" borderId="2" xfId="2" applyNumberFormat="1" applyFont="1" applyBorder="1" applyProtection="1">
      <protection locked="0"/>
    </xf>
    <xf numFmtId="0" fontId="23" fillId="0" borderId="3" xfId="2" applyFont="1" applyBorder="1"/>
    <xf numFmtId="0" fontId="23" fillId="0" borderId="0" xfId="2" applyFont="1" applyAlignment="1">
      <alignment horizontal="center"/>
    </xf>
    <xf numFmtId="0" fontId="23" fillId="0" borderId="0" xfId="2" applyFont="1" applyAlignment="1">
      <alignment vertical="center"/>
    </xf>
    <xf numFmtId="164" fontId="20" fillId="0" borderId="7" xfId="3" applyNumberFormat="1" applyFont="1" applyBorder="1" applyAlignment="1">
      <alignment horizontal="center" vertical="center" wrapText="1"/>
    </xf>
    <xf numFmtId="0" fontId="20" fillId="0" borderId="7" xfId="2" applyFont="1" applyBorder="1" applyAlignment="1">
      <alignment horizontal="center" vertical="center" wrapText="1"/>
    </xf>
    <xf numFmtId="164" fontId="20" fillId="0" borderId="0" xfId="3" applyNumberFormat="1" applyFont="1" applyBorder="1" applyAlignment="1">
      <alignment horizontal="center" vertical="center" wrapText="1"/>
    </xf>
    <xf numFmtId="0" fontId="20" fillId="0" borderId="0" xfId="2" applyFont="1" applyAlignment="1">
      <alignment vertical="center" wrapText="1"/>
    </xf>
    <xf numFmtId="0" fontId="20" fillId="8" borderId="8" xfId="2" applyFont="1" applyFill="1" applyBorder="1" applyAlignment="1">
      <alignment horizontal="center" vertical="center"/>
    </xf>
    <xf numFmtId="10" fontId="20" fillId="8" borderId="9" xfId="2" applyNumberFormat="1" applyFont="1" applyFill="1" applyBorder="1" applyAlignment="1">
      <alignment horizontal="center" vertical="center"/>
    </xf>
    <xf numFmtId="164" fontId="20" fillId="0" borderId="0" xfId="3" applyNumberFormat="1" applyFont="1" applyAlignment="1">
      <alignment horizontal="center"/>
    </xf>
    <xf numFmtId="0" fontId="20" fillId="8" borderId="10" xfId="2" applyFont="1" applyFill="1" applyBorder="1" applyAlignment="1">
      <alignment horizontal="center" vertical="center"/>
    </xf>
    <xf numFmtId="165" fontId="20" fillId="8" borderId="11" xfId="2" applyNumberFormat="1" applyFont="1" applyFill="1" applyBorder="1" applyAlignment="1">
      <alignment horizontal="center" vertical="center"/>
    </xf>
    <xf numFmtId="0" fontId="20" fillId="0" borderId="0" xfId="2" applyFont="1" applyAlignment="1">
      <alignment horizontal="center"/>
    </xf>
    <xf numFmtId="0" fontId="25" fillId="0" borderId="0" xfId="2" applyFont="1"/>
    <xf numFmtId="165" fontId="20" fillId="0" borderId="0" xfId="2" applyNumberFormat="1" applyFont="1" applyAlignment="1">
      <alignment horizontal="center"/>
    </xf>
    <xf numFmtId="44" fontId="26" fillId="0" borderId="0" xfId="0" applyNumberFormat="1" applyFont="1" applyAlignment="1">
      <alignment vertical="center"/>
    </xf>
    <xf numFmtId="164" fontId="20" fillId="0" borderId="0" xfId="3" applyNumberFormat="1" applyFont="1" applyFill="1" applyAlignment="1">
      <alignment horizontal="center" vertical="center"/>
    </xf>
    <xf numFmtId="166" fontId="20" fillId="9" borderId="1" xfId="3" applyNumberFormat="1" applyFont="1" applyFill="1" applyBorder="1" applyAlignment="1">
      <alignment horizontal="center" vertical="center"/>
    </xf>
    <xf numFmtId="44" fontId="26" fillId="0" borderId="0" xfId="0" applyNumberFormat="1" applyFont="1" applyAlignment="1">
      <alignment horizontal="right" vertical="center"/>
    </xf>
    <xf numFmtId="166" fontId="20" fillId="9" borderId="1" xfId="0" applyNumberFormat="1" applyFont="1" applyFill="1" applyBorder="1" applyAlignment="1">
      <alignment horizontal="center" vertical="center"/>
    </xf>
    <xf numFmtId="44" fontId="26" fillId="0" borderId="0" xfId="0" quotePrefix="1" applyNumberFormat="1" applyFont="1" applyAlignment="1">
      <alignment horizontal="right" vertical="center"/>
    </xf>
    <xf numFmtId="166" fontId="20" fillId="9" borderId="12" xfId="0" applyNumberFormat="1" applyFont="1" applyFill="1" applyBorder="1" applyAlignment="1">
      <alignment horizontal="center" vertical="center"/>
    </xf>
    <xf numFmtId="166" fontId="20" fillId="10" borderId="7" xfId="0" applyNumberFormat="1" applyFont="1" applyFill="1" applyBorder="1" applyAlignment="1">
      <alignment horizontal="center" vertical="center"/>
    </xf>
    <xf numFmtId="44" fontId="27" fillId="0" borderId="0" xfId="0" applyNumberFormat="1" applyFont="1" applyAlignment="1">
      <alignment vertical="center"/>
    </xf>
    <xf numFmtId="44" fontId="27" fillId="0" borderId="13" xfId="0" applyNumberFormat="1" applyFont="1" applyBorder="1" applyAlignment="1">
      <alignment vertical="center"/>
    </xf>
    <xf numFmtId="44" fontId="23" fillId="11" borderId="1" xfId="3" applyFont="1" applyFill="1" applyBorder="1" applyAlignment="1" applyProtection="1">
      <alignment vertical="center"/>
      <protection locked="0"/>
    </xf>
    <xf numFmtId="44" fontId="23" fillId="7" borderId="1" xfId="2" applyNumberFormat="1" applyFont="1" applyFill="1" applyBorder="1" applyAlignment="1" applyProtection="1">
      <alignment vertical="center"/>
      <protection locked="0"/>
    </xf>
    <xf numFmtId="44" fontId="23" fillId="7" borderId="1" xfId="2" applyNumberFormat="1" applyFont="1" applyFill="1" applyBorder="1" applyAlignment="1">
      <alignment vertical="center"/>
    </xf>
    <xf numFmtId="44" fontId="28" fillId="11" borderId="1" xfId="3" applyFont="1" applyFill="1" applyBorder="1" applyAlignment="1" applyProtection="1">
      <alignment vertical="center"/>
      <protection locked="0"/>
    </xf>
    <xf numFmtId="0" fontId="23" fillId="0" borderId="2" xfId="2" applyFont="1" applyBorder="1" applyAlignment="1" applyProtection="1">
      <alignment horizontal="left" vertical="center"/>
      <protection locked="0"/>
    </xf>
    <xf numFmtId="0" fontId="21" fillId="0" borderId="2" xfId="2" applyFont="1" applyBorder="1" applyAlignment="1">
      <alignment vertical="center"/>
    </xf>
    <xf numFmtId="0" fontId="29" fillId="0" borderId="2" xfId="2" applyFont="1" applyBorder="1" applyAlignment="1" applyProtection="1">
      <alignment horizontal="left" vertical="center"/>
      <protection locked="0"/>
    </xf>
    <xf numFmtId="0" fontId="30" fillId="0" borderId="2" xfId="2" applyFont="1" applyBorder="1" applyAlignment="1">
      <alignment vertical="center"/>
    </xf>
    <xf numFmtId="44" fontId="23" fillId="11" borderId="14" xfId="3" applyFont="1" applyFill="1" applyBorder="1" applyAlignment="1">
      <alignment vertical="center"/>
    </xf>
    <xf numFmtId="44" fontId="23" fillId="10" borderId="15" xfId="3" applyFont="1" applyFill="1" applyBorder="1" applyAlignment="1">
      <alignment vertical="center"/>
    </xf>
    <xf numFmtId="44" fontId="23" fillId="0" borderId="0" xfId="3" applyFont="1" applyFill="1" applyBorder="1"/>
    <xf numFmtId="44" fontId="23" fillId="0" borderId="0" xfId="3" applyFont="1" applyFill="1" applyBorder="1" applyAlignment="1">
      <alignment horizontal="right" vertical="center"/>
    </xf>
    <xf numFmtId="167" fontId="23" fillId="0" borderId="0" xfId="3" applyNumberFormat="1" applyFont="1" applyFill="1"/>
    <xf numFmtId="167" fontId="23" fillId="0" borderId="0" xfId="2" applyNumberFormat="1" applyFont="1"/>
    <xf numFmtId="167" fontId="23" fillId="0" borderId="0" xfId="3" applyNumberFormat="1" applyFont="1" applyFill="1" applyAlignment="1">
      <alignment vertical="center"/>
    </xf>
    <xf numFmtId="167" fontId="23" fillId="0" borderId="0" xfId="2" applyNumberFormat="1" applyFont="1" applyAlignment="1">
      <alignment vertical="center"/>
    </xf>
    <xf numFmtId="0" fontId="31" fillId="0" borderId="0" xfId="0" applyFont="1" applyAlignment="1">
      <alignment vertical="center"/>
    </xf>
    <xf numFmtId="166" fontId="20" fillId="0" borderId="0" xfId="0" applyNumberFormat="1" applyFont="1" applyAlignment="1">
      <alignment horizontal="center" vertical="center"/>
    </xf>
    <xf numFmtId="0" fontId="32" fillId="0" borderId="0" xfId="2" applyFont="1" applyAlignment="1">
      <alignment vertical="center"/>
    </xf>
    <xf numFmtId="0" fontId="23" fillId="0" borderId="2" xfId="2" applyFont="1" applyBorder="1" applyAlignment="1" applyProtection="1">
      <alignment horizontal="center" vertical="center"/>
      <protection locked="0"/>
    </xf>
    <xf numFmtId="0" fontId="23" fillId="0" borderId="0" xfId="2" applyFont="1" applyAlignment="1" applyProtection="1">
      <alignment horizontal="center" vertical="center"/>
      <protection locked="0"/>
    </xf>
    <xf numFmtId="0" fontId="21" fillId="0" borderId="0" xfId="2" applyFont="1" applyAlignment="1">
      <alignment vertical="center"/>
    </xf>
    <xf numFmtId="44" fontId="23" fillId="11" borderId="15" xfId="3" applyFont="1" applyFill="1" applyBorder="1"/>
    <xf numFmtId="44" fontId="23" fillId="10" borderId="15" xfId="3" applyFont="1" applyFill="1" applyBorder="1"/>
    <xf numFmtId="167" fontId="31" fillId="0" borderId="0" xfId="3" applyNumberFormat="1" applyFont="1" applyFill="1"/>
    <xf numFmtId="0" fontId="33" fillId="0" borderId="0" xfId="2" applyFont="1"/>
    <xf numFmtId="0" fontId="19" fillId="0" borderId="0" xfId="2" applyFont="1" applyAlignment="1">
      <alignment horizontal="center"/>
    </xf>
    <xf numFmtId="44" fontId="23" fillId="12" borderId="1" xfId="2" applyNumberFormat="1" applyFont="1" applyFill="1" applyBorder="1" applyAlignment="1" applyProtection="1">
      <alignment vertical="center"/>
      <protection locked="0"/>
    </xf>
    <xf numFmtId="44" fontId="23" fillId="12" borderId="1" xfId="2" applyNumberFormat="1" applyFont="1" applyFill="1" applyBorder="1" applyAlignment="1">
      <alignment vertical="center"/>
    </xf>
    <xf numFmtId="0" fontId="23" fillId="13" borderId="0" xfId="2" applyFont="1" applyFill="1" applyAlignment="1">
      <alignment vertical="center"/>
    </xf>
    <xf numFmtId="9" fontId="23" fillId="0" borderId="0" xfId="2" applyNumberFormat="1" applyFont="1" applyAlignment="1" applyProtection="1">
      <alignment horizontal="left" vertical="center"/>
      <protection locked="0"/>
    </xf>
    <xf numFmtId="44" fontId="23" fillId="0" borderId="0" xfId="3" applyFont="1" applyFill="1" applyBorder="1" applyAlignment="1">
      <alignment horizontal="center" vertical="center"/>
    </xf>
    <xf numFmtId="0" fontId="25" fillId="10" borderId="0" xfId="2" applyFont="1" applyFill="1" applyAlignment="1">
      <alignment vertical="center"/>
    </xf>
    <xf numFmtId="0" fontId="23" fillId="10" borderId="0" xfId="2" applyFont="1" applyFill="1" applyAlignment="1">
      <alignment vertical="center"/>
    </xf>
    <xf numFmtId="168" fontId="20" fillId="10" borderId="7" xfId="3" applyNumberFormat="1" applyFont="1" applyFill="1" applyBorder="1" applyAlignment="1">
      <alignment horizontal="center" vertical="center"/>
    </xf>
    <xf numFmtId="167" fontId="23" fillId="0" borderId="0" xfId="3" applyNumberFormat="1" applyFont="1" applyFill="1" applyBorder="1"/>
    <xf numFmtId="164" fontId="23" fillId="0" borderId="0" xfId="3" applyNumberFormat="1" applyFont="1"/>
    <xf numFmtId="0" fontId="23" fillId="0" borderId="0" xfId="2" quotePrefix="1" applyFont="1"/>
    <xf numFmtId="44" fontId="23" fillId="0" borderId="0" xfId="2" applyNumberFormat="1" applyFont="1"/>
    <xf numFmtId="0" fontId="34" fillId="0" borderId="0" xfId="0" applyFont="1"/>
    <xf numFmtId="0" fontId="22" fillId="0" borderId="0" xfId="0" applyFont="1"/>
    <xf numFmtId="0" fontId="34" fillId="0" borderId="0" xfId="0" applyFont="1" applyAlignment="1">
      <alignment horizontal="center"/>
    </xf>
    <xf numFmtId="0" fontId="34" fillId="0" borderId="2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36" fillId="0" borderId="0" xfId="0" applyFont="1"/>
    <xf numFmtId="164" fontId="37" fillId="0" borderId="0" xfId="3" applyNumberFormat="1" applyFont="1" applyBorder="1" applyAlignment="1">
      <alignment horizontal="center"/>
    </xf>
    <xf numFmtId="0" fontId="37" fillId="0" borderId="0" xfId="0" applyFont="1" applyAlignment="1">
      <alignment horizontal="center"/>
    </xf>
    <xf numFmtId="0" fontId="37" fillId="0" borderId="0" xfId="0" applyFont="1"/>
    <xf numFmtId="0" fontId="38" fillId="0" borderId="0" xfId="0" applyFont="1" applyAlignment="1">
      <alignment horizontal="left" vertical="center"/>
    </xf>
    <xf numFmtId="0" fontId="23" fillId="0" borderId="0" xfId="0" applyFont="1"/>
    <xf numFmtId="0" fontId="7" fillId="0" borderId="0" xfId="0" applyFont="1"/>
    <xf numFmtId="44" fontId="20" fillId="10" borderId="1" xfId="0" applyNumberFormat="1" applyFont="1" applyFill="1" applyBorder="1"/>
    <xf numFmtId="0" fontId="23" fillId="0" borderId="0" xfId="0" applyFont="1" applyAlignment="1">
      <alignment horizontal="left" vertical="center"/>
    </xf>
    <xf numFmtId="44" fontId="23" fillId="0" borderId="0" xfId="0" applyNumberFormat="1" applyFont="1"/>
    <xf numFmtId="0" fontId="38" fillId="0" borderId="0" xfId="0" applyFont="1"/>
    <xf numFmtId="0" fontId="2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4" fontId="23" fillId="14" borderId="15" xfId="3" applyFont="1" applyFill="1" applyBorder="1"/>
    <xf numFmtId="0" fontId="23" fillId="15" borderId="0" xfId="0" applyFont="1" applyFill="1"/>
    <xf numFmtId="0" fontId="7" fillId="15" borderId="0" xfId="0" applyFont="1" applyFill="1"/>
    <xf numFmtId="44" fontId="23" fillId="15" borderId="15" xfId="3" applyFont="1" applyFill="1" applyBorder="1"/>
    <xf numFmtId="44" fontId="23" fillId="0" borderId="0" xfId="0" applyNumberFormat="1" applyFont="1" applyAlignment="1">
      <alignment vertical="center"/>
    </xf>
    <xf numFmtId="44" fontId="23" fillId="0" borderId="0" xfId="0" applyNumberFormat="1" applyFont="1" applyAlignment="1">
      <alignment horizontal="center" vertical="center"/>
    </xf>
    <xf numFmtId="0" fontId="20" fillId="9" borderId="0" xfId="0" applyFont="1" applyFill="1"/>
    <xf numFmtId="0" fontId="23" fillId="9" borderId="0" xfId="0" applyFont="1" applyFill="1"/>
    <xf numFmtId="44" fontId="20" fillId="9" borderId="7" xfId="0" applyNumberFormat="1" applyFont="1" applyFill="1" applyBorder="1"/>
    <xf numFmtId="0" fontId="39" fillId="16" borderId="0" xfId="0" applyFont="1" applyFill="1"/>
    <xf numFmtId="0" fontId="7" fillId="16" borderId="0" xfId="0" applyFont="1" applyFill="1"/>
    <xf numFmtId="44" fontId="40" fillId="16" borderId="7" xfId="0" applyNumberFormat="1" applyFont="1" applyFill="1" applyBorder="1"/>
    <xf numFmtId="44" fontId="7" fillId="0" borderId="7" xfId="0" applyNumberFormat="1" applyFont="1" applyBorder="1"/>
    <xf numFmtId="44" fontId="6" fillId="0" borderId="0" xfId="0" applyNumberFormat="1" applyFont="1" applyAlignment="1">
      <alignment horizontal="left" vertical="top"/>
    </xf>
    <xf numFmtId="0" fontId="5" fillId="4" borderId="17" xfId="0" applyFont="1" applyFill="1" applyBorder="1" applyAlignment="1">
      <alignment horizontal="left" vertical="top"/>
    </xf>
    <xf numFmtId="0" fontId="5" fillId="0" borderId="17" xfId="0" applyFont="1" applyBorder="1" applyAlignment="1">
      <alignment horizontal="left" vertical="top"/>
    </xf>
    <xf numFmtId="0" fontId="6" fillId="0" borderId="17" xfId="0" applyFont="1" applyBorder="1" applyAlignment="1">
      <alignment horizontal="left" vertical="top"/>
    </xf>
    <xf numFmtId="0" fontId="5" fillId="4" borderId="17" xfId="0" applyFont="1" applyFill="1" applyBorder="1" applyAlignment="1">
      <alignment vertical="top"/>
    </xf>
    <xf numFmtId="44" fontId="6" fillId="0" borderId="18" xfId="1" applyFont="1" applyBorder="1" applyAlignment="1" applyProtection="1">
      <alignment vertical="top"/>
    </xf>
    <xf numFmtId="0" fontId="6" fillId="0" borderId="18" xfId="0" applyFont="1" applyBorder="1" applyAlignment="1">
      <alignment vertical="top"/>
    </xf>
    <xf numFmtId="44" fontId="6" fillId="0" borderId="18" xfId="1" applyFont="1" applyFill="1" applyBorder="1" applyAlignment="1" applyProtection="1">
      <alignment vertical="top"/>
    </xf>
    <xf numFmtId="44" fontId="6" fillId="0" borderId="18" xfId="1" applyFont="1" applyFill="1" applyBorder="1" applyAlignment="1" applyProtection="1">
      <alignment horizontal="right" vertical="top"/>
    </xf>
    <xf numFmtId="44" fontId="6" fillId="0" borderId="18" xfId="1" applyFont="1" applyBorder="1" applyAlignment="1" applyProtection="1">
      <alignment horizontal="right" vertical="top"/>
    </xf>
    <xf numFmtId="1" fontId="6" fillId="0" borderId="18" xfId="0" applyNumberFormat="1" applyFont="1" applyBorder="1" applyAlignment="1">
      <alignment vertical="top"/>
    </xf>
    <xf numFmtId="2" fontId="0" fillId="0" borderId="0" xfId="0" applyNumberFormat="1"/>
    <xf numFmtId="2" fontId="0" fillId="0" borderId="19" xfId="0" applyNumberFormat="1" applyBorder="1"/>
    <xf numFmtId="169" fontId="6" fillId="0" borderId="0" xfId="0" applyNumberFormat="1" applyFont="1" applyAlignment="1">
      <alignment vertical="top"/>
    </xf>
    <xf numFmtId="0" fontId="6" fillId="0" borderId="0" xfId="0" applyFont="1" applyAlignment="1">
      <alignment horizontal="center" vertical="top"/>
    </xf>
    <xf numFmtId="9" fontId="6" fillId="0" borderId="0" xfId="4" applyFont="1" applyAlignment="1">
      <alignment horizontal="left" vertical="top"/>
    </xf>
    <xf numFmtId="9" fontId="6" fillId="0" borderId="0" xfId="4" applyFont="1" applyAlignment="1">
      <alignment vertical="top"/>
    </xf>
    <xf numFmtId="0" fontId="12" fillId="0" borderId="0" xfId="0" applyFont="1" applyAlignment="1">
      <alignment horizontal="left" vertical="top"/>
    </xf>
    <xf numFmtId="0" fontId="6" fillId="0" borderId="0" xfId="0" applyFont="1" applyAlignment="1">
      <alignment horizontal="left" vertical="center"/>
    </xf>
    <xf numFmtId="9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12" fillId="0" borderId="0" xfId="0" applyFont="1" applyAlignment="1">
      <alignment horizontal="right" vertical="top"/>
    </xf>
    <xf numFmtId="44" fontId="6" fillId="0" borderId="0" xfId="1" applyFont="1" applyAlignment="1">
      <alignment horizontal="right" vertical="top"/>
    </xf>
    <xf numFmtId="44" fontId="6" fillId="0" borderId="0" xfId="1" applyFont="1" applyFill="1" applyBorder="1" applyAlignment="1">
      <alignment horizontal="right" vertical="top"/>
    </xf>
    <xf numFmtId="44" fontId="12" fillId="0" borderId="0" xfId="1" applyFont="1" applyFill="1" applyBorder="1" applyAlignment="1">
      <alignment horizontal="right" vertical="top"/>
    </xf>
    <xf numFmtId="0" fontId="6" fillId="0" borderId="0" xfId="1" applyNumberFormat="1" applyFont="1" applyFill="1" applyBorder="1" applyAlignment="1">
      <alignment horizontal="right" vertical="top"/>
    </xf>
    <xf numFmtId="44" fontId="6" fillId="0" borderId="0" xfId="1" applyFont="1" applyBorder="1" applyAlignment="1">
      <alignment horizontal="right" vertical="top"/>
    </xf>
    <xf numFmtId="1" fontId="6" fillId="0" borderId="0" xfId="1" applyNumberFormat="1" applyFont="1" applyFill="1" applyBorder="1" applyAlignment="1">
      <alignment horizontal="right" vertical="top"/>
    </xf>
    <xf numFmtId="9" fontId="7" fillId="0" borderId="0" xfId="4" applyFont="1" applyAlignment="1">
      <alignment horizontal="left" vertical="top" wrapText="1"/>
    </xf>
    <xf numFmtId="2" fontId="6" fillId="0" borderId="0" xfId="0" applyNumberFormat="1" applyFont="1" applyAlignment="1">
      <alignment vertical="top"/>
    </xf>
    <xf numFmtId="9" fontId="6" fillId="0" borderId="0" xfId="4" applyFont="1" applyFill="1" applyAlignment="1">
      <alignment vertical="top"/>
    </xf>
    <xf numFmtId="0" fontId="5" fillId="6" borderId="1" xfId="0" applyFont="1" applyFill="1" applyBorder="1" applyAlignment="1" applyProtection="1">
      <alignment horizontal="center" vertical="top"/>
      <protection locked="0"/>
    </xf>
    <xf numFmtId="0" fontId="5" fillId="6" borderId="1" xfId="0" applyFont="1" applyFill="1" applyBorder="1" applyAlignment="1" applyProtection="1">
      <alignment horizontal="center" vertical="top" wrapText="1"/>
      <protection locked="0"/>
    </xf>
    <xf numFmtId="44" fontId="0" fillId="0" borderId="0" xfId="0" applyNumberFormat="1"/>
    <xf numFmtId="44" fontId="6" fillId="0" borderId="0" xfId="0" applyNumberFormat="1" applyFont="1" applyAlignment="1">
      <alignment horizontal="right" vertical="top"/>
    </xf>
    <xf numFmtId="44" fontId="5" fillId="0" borderId="0" xfId="1" applyFont="1" applyFill="1" applyBorder="1" applyAlignment="1" applyProtection="1">
      <alignment vertical="top"/>
    </xf>
    <xf numFmtId="0" fontId="7" fillId="0" borderId="0" xfId="0" applyFont="1" applyAlignment="1">
      <alignment horizontal="right" vertical="top" wrapText="1"/>
    </xf>
    <xf numFmtId="2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0" fontId="11" fillId="6" borderId="0" xfId="0" applyFont="1" applyFill="1" applyAlignment="1">
      <alignment horizontal="left" vertical="top" wrapText="1"/>
    </xf>
    <xf numFmtId="0" fontId="13" fillId="6" borderId="0" xfId="0" applyFont="1" applyFill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  <xf numFmtId="0" fontId="19" fillId="0" borderId="0" xfId="2" applyFont="1" applyAlignment="1">
      <alignment horizontal="center"/>
    </xf>
    <xf numFmtId="0" fontId="35" fillId="7" borderId="4" xfId="0" applyFont="1" applyFill="1" applyBorder="1" applyAlignment="1">
      <alignment horizontal="center" vertical="center"/>
    </xf>
    <xf numFmtId="0" fontId="35" fillId="7" borderId="5" xfId="0" applyFont="1" applyFill="1" applyBorder="1" applyAlignment="1">
      <alignment horizontal="center" vertical="center"/>
    </xf>
    <xf numFmtId="0" fontId="35" fillId="7" borderId="6" xfId="0" applyFont="1" applyFill="1" applyBorder="1" applyAlignment="1">
      <alignment horizontal="center" vertical="center"/>
    </xf>
    <xf numFmtId="44" fontId="23" fillId="0" borderId="16" xfId="0" applyNumberFormat="1" applyFont="1" applyBorder="1" applyAlignment="1">
      <alignment horizontal="right" vertical="center"/>
    </xf>
    <xf numFmtId="0" fontId="16" fillId="0" borderId="0" xfId="0" applyFont="1" applyAlignment="1">
      <alignment horizontal="right"/>
    </xf>
    <xf numFmtId="14" fontId="6" fillId="0" borderId="2" xfId="0" applyNumberFormat="1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9" fillId="7" borderId="4" xfId="2" applyFont="1" applyFill="1" applyBorder="1" applyAlignment="1">
      <alignment horizontal="center"/>
    </xf>
    <xf numFmtId="0" fontId="19" fillId="7" borderId="5" xfId="2" applyFont="1" applyFill="1" applyBorder="1" applyAlignment="1">
      <alignment horizontal="center"/>
    </xf>
    <xf numFmtId="0" fontId="19" fillId="7" borderId="6" xfId="2" applyFont="1" applyFill="1" applyBorder="1" applyAlignment="1">
      <alignment horizontal="center"/>
    </xf>
    <xf numFmtId="0" fontId="23" fillId="0" borderId="2" xfId="2" applyFont="1" applyBorder="1" applyAlignment="1" applyProtection="1">
      <alignment horizontal="left"/>
      <protection locked="0"/>
    </xf>
  </cellXfs>
  <cellStyles count="5">
    <cellStyle name="Monétaire" xfId="1" builtinId="4"/>
    <cellStyle name="Monétaire 2" xfId="3" xr:uid="{B95E3AD1-9FDF-4ED8-9005-485A2D0DAAAE}"/>
    <cellStyle name="Normal" xfId="0" builtinId="0"/>
    <cellStyle name="Normal 2" xfId="2" xr:uid="{7AE7CD29-0947-4D01-8B8D-F7B4F70C943B}"/>
    <cellStyle name="Pourcentage" xfId="4" builtinId="5"/>
  </cellStyles>
  <dxfs count="0"/>
  <tableStyles count="0" defaultTableStyle="TableStyleMedium2" defaultPivotStyle="PivotStyleLight16"/>
  <colors>
    <mruColors>
      <color rgb="FFB4DEB8"/>
      <color rgb="FFC7C1B7"/>
      <color rgb="FFE8E6E0"/>
      <color rgb="FFBFA598"/>
      <color rgb="FFF2F1EE"/>
      <color rgb="FFB2A99B"/>
      <color rgb="FFC1C4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1400849</xdr:colOff>
      <xdr:row>0</xdr:row>
      <xdr:rowOff>0</xdr:rowOff>
    </xdr:from>
    <xdr:to>
      <xdr:col>1</xdr:col>
      <xdr:colOff>2721752</xdr:colOff>
      <xdr:row>0</xdr:row>
      <xdr:rowOff>664579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07DC492-AA4C-4E5C-8A29-F39289784C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2304" y="0"/>
          <a:ext cx="1317728" cy="65886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190</xdr:row>
      <xdr:rowOff>76200</xdr:rowOff>
    </xdr:from>
    <xdr:to>
      <xdr:col>2</xdr:col>
      <xdr:colOff>619124</xdr:colOff>
      <xdr:row>193</xdr:row>
      <xdr:rowOff>9525</xdr:rowOff>
    </xdr:to>
    <xdr:pic>
      <xdr:nvPicPr>
        <xdr:cNvPr id="2" name="Picture 1" descr="MFAM_comp">
          <a:extLst>
            <a:ext uri="{FF2B5EF4-FFF2-40B4-BE49-F238E27FC236}">
              <a16:creationId xmlns:a16="http://schemas.microsoft.com/office/drawing/2014/main" id="{91BF9385-20D7-4932-B513-A83A8972DC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1184850"/>
          <a:ext cx="2076449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</xdr:colOff>
      <xdr:row>0</xdr:row>
      <xdr:rowOff>0</xdr:rowOff>
    </xdr:from>
    <xdr:to>
      <xdr:col>2</xdr:col>
      <xdr:colOff>425979</xdr:colOff>
      <xdr:row>3</xdr:row>
      <xdr:rowOff>104775</xdr:rowOff>
    </xdr:to>
    <xdr:pic>
      <xdr:nvPicPr>
        <xdr:cNvPr id="3" name="Picture 1" descr="MFAM_comp">
          <a:extLst>
            <a:ext uri="{FF2B5EF4-FFF2-40B4-BE49-F238E27FC236}">
              <a16:creationId xmlns:a16="http://schemas.microsoft.com/office/drawing/2014/main" id="{5475A631-DF51-46F4-A9BD-788F512E9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1873779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91</xdr:row>
      <xdr:rowOff>0</xdr:rowOff>
    </xdr:from>
    <xdr:to>
      <xdr:col>2</xdr:col>
      <xdr:colOff>619124</xdr:colOff>
      <xdr:row>93</xdr:row>
      <xdr:rowOff>209550</xdr:rowOff>
    </xdr:to>
    <xdr:pic>
      <xdr:nvPicPr>
        <xdr:cNvPr id="4" name="Picture 1" descr="MFAM_comp">
          <a:extLst>
            <a:ext uri="{FF2B5EF4-FFF2-40B4-BE49-F238E27FC236}">
              <a16:creationId xmlns:a16="http://schemas.microsoft.com/office/drawing/2014/main" id="{D7C19C67-8576-407E-9BA0-F4A7E66921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4944725"/>
          <a:ext cx="2076449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190</xdr:row>
      <xdr:rowOff>76200</xdr:rowOff>
    </xdr:from>
    <xdr:to>
      <xdr:col>2</xdr:col>
      <xdr:colOff>619124</xdr:colOff>
      <xdr:row>193</xdr:row>
      <xdr:rowOff>9525</xdr:rowOff>
    </xdr:to>
    <xdr:pic>
      <xdr:nvPicPr>
        <xdr:cNvPr id="2" name="Picture 1" descr="MFAM_comp">
          <a:extLst>
            <a:ext uri="{FF2B5EF4-FFF2-40B4-BE49-F238E27FC236}">
              <a16:creationId xmlns:a16="http://schemas.microsoft.com/office/drawing/2014/main" id="{9BA34569-49CC-4D4E-B228-263F3C9E35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1300400"/>
          <a:ext cx="2143124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</xdr:colOff>
      <xdr:row>0</xdr:row>
      <xdr:rowOff>0</xdr:rowOff>
    </xdr:from>
    <xdr:to>
      <xdr:col>2</xdr:col>
      <xdr:colOff>425979</xdr:colOff>
      <xdr:row>3</xdr:row>
      <xdr:rowOff>104775</xdr:rowOff>
    </xdr:to>
    <xdr:pic>
      <xdr:nvPicPr>
        <xdr:cNvPr id="3" name="Picture 1" descr="MFAM_comp">
          <a:extLst>
            <a:ext uri="{FF2B5EF4-FFF2-40B4-BE49-F238E27FC236}">
              <a16:creationId xmlns:a16="http://schemas.microsoft.com/office/drawing/2014/main" id="{AFE08E81-5C5F-4431-8143-7F56F3493E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1940454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91</xdr:row>
      <xdr:rowOff>0</xdr:rowOff>
    </xdr:from>
    <xdr:to>
      <xdr:col>2</xdr:col>
      <xdr:colOff>619124</xdr:colOff>
      <xdr:row>93</xdr:row>
      <xdr:rowOff>209550</xdr:rowOff>
    </xdr:to>
    <xdr:pic>
      <xdr:nvPicPr>
        <xdr:cNvPr id="4" name="Picture 1" descr="MFAM_comp">
          <a:extLst>
            <a:ext uri="{FF2B5EF4-FFF2-40B4-BE49-F238E27FC236}">
              <a16:creationId xmlns:a16="http://schemas.microsoft.com/office/drawing/2014/main" id="{AAB05784-1281-4D90-B780-7F5DDE6BDB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773900"/>
          <a:ext cx="2143124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190</xdr:row>
      <xdr:rowOff>76200</xdr:rowOff>
    </xdr:from>
    <xdr:to>
      <xdr:col>2</xdr:col>
      <xdr:colOff>619124</xdr:colOff>
      <xdr:row>193</xdr:row>
      <xdr:rowOff>9525</xdr:rowOff>
    </xdr:to>
    <xdr:pic>
      <xdr:nvPicPr>
        <xdr:cNvPr id="2" name="Picture 1" descr="MFAM_comp">
          <a:extLst>
            <a:ext uri="{FF2B5EF4-FFF2-40B4-BE49-F238E27FC236}">
              <a16:creationId xmlns:a16="http://schemas.microsoft.com/office/drawing/2014/main" id="{0928A0CB-2121-4A4C-A860-6F9A015A14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1300400"/>
          <a:ext cx="2143124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</xdr:colOff>
      <xdr:row>0</xdr:row>
      <xdr:rowOff>0</xdr:rowOff>
    </xdr:from>
    <xdr:to>
      <xdr:col>2</xdr:col>
      <xdr:colOff>425979</xdr:colOff>
      <xdr:row>3</xdr:row>
      <xdr:rowOff>104775</xdr:rowOff>
    </xdr:to>
    <xdr:pic>
      <xdr:nvPicPr>
        <xdr:cNvPr id="3" name="Picture 1" descr="MFAM_comp">
          <a:extLst>
            <a:ext uri="{FF2B5EF4-FFF2-40B4-BE49-F238E27FC236}">
              <a16:creationId xmlns:a16="http://schemas.microsoft.com/office/drawing/2014/main" id="{917D3E43-2211-43FF-B1ED-C2FA9AC754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1940454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91</xdr:row>
      <xdr:rowOff>0</xdr:rowOff>
    </xdr:from>
    <xdr:to>
      <xdr:col>2</xdr:col>
      <xdr:colOff>619124</xdr:colOff>
      <xdr:row>93</xdr:row>
      <xdr:rowOff>209550</xdr:rowOff>
    </xdr:to>
    <xdr:pic>
      <xdr:nvPicPr>
        <xdr:cNvPr id="4" name="Picture 1" descr="MFAM_comp">
          <a:extLst>
            <a:ext uri="{FF2B5EF4-FFF2-40B4-BE49-F238E27FC236}">
              <a16:creationId xmlns:a16="http://schemas.microsoft.com/office/drawing/2014/main" id="{870A95ED-CFBF-4D18-B0E2-BC11200465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773900"/>
          <a:ext cx="2143124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190</xdr:row>
      <xdr:rowOff>76200</xdr:rowOff>
    </xdr:from>
    <xdr:to>
      <xdr:col>2</xdr:col>
      <xdr:colOff>619124</xdr:colOff>
      <xdr:row>193</xdr:row>
      <xdr:rowOff>9525</xdr:rowOff>
    </xdr:to>
    <xdr:pic>
      <xdr:nvPicPr>
        <xdr:cNvPr id="2" name="Picture 1" descr="MFAM_comp">
          <a:extLst>
            <a:ext uri="{FF2B5EF4-FFF2-40B4-BE49-F238E27FC236}">
              <a16:creationId xmlns:a16="http://schemas.microsoft.com/office/drawing/2014/main" id="{56306FD0-9B41-4132-9B5F-D502BE9618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1300400"/>
          <a:ext cx="2143124" cy="742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9525</xdr:colOff>
      <xdr:row>0</xdr:row>
      <xdr:rowOff>0</xdr:rowOff>
    </xdr:from>
    <xdr:to>
      <xdr:col>2</xdr:col>
      <xdr:colOff>425979</xdr:colOff>
      <xdr:row>3</xdr:row>
      <xdr:rowOff>104775</xdr:rowOff>
    </xdr:to>
    <xdr:pic>
      <xdr:nvPicPr>
        <xdr:cNvPr id="3" name="Picture 1" descr="MFAM_comp">
          <a:extLst>
            <a:ext uri="{FF2B5EF4-FFF2-40B4-BE49-F238E27FC236}">
              <a16:creationId xmlns:a16="http://schemas.microsoft.com/office/drawing/2014/main" id="{E8E7F432-7CFA-4B5D-B749-C44647444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1940454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91</xdr:row>
      <xdr:rowOff>0</xdr:rowOff>
    </xdr:from>
    <xdr:to>
      <xdr:col>2</xdr:col>
      <xdr:colOff>619124</xdr:colOff>
      <xdr:row>93</xdr:row>
      <xdr:rowOff>209550</xdr:rowOff>
    </xdr:to>
    <xdr:pic>
      <xdr:nvPicPr>
        <xdr:cNvPr id="4" name="Picture 1" descr="MFAM_comp">
          <a:extLst>
            <a:ext uri="{FF2B5EF4-FFF2-40B4-BE49-F238E27FC236}">
              <a16:creationId xmlns:a16="http://schemas.microsoft.com/office/drawing/2014/main" id="{7B8FFFC6-F234-4D06-A17E-517ABB01F1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773900"/>
          <a:ext cx="2143124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9CE5B-48C2-408F-9C07-A2ECCE5FA476}">
  <sheetPr codeName="Feuil1"/>
  <dimension ref="A1:I42"/>
  <sheetViews>
    <sheetView tabSelected="1" zoomScale="80" zoomScaleNormal="80" workbookViewId="0">
      <selection activeCell="B5" sqref="B5"/>
    </sheetView>
  </sheetViews>
  <sheetFormatPr baseColWidth="10" defaultColWidth="11.453125" defaultRowHeight="13.5" x14ac:dyDescent="0.35"/>
  <cols>
    <col min="1" max="1" width="64.08984375" style="18" bestFit="1" customWidth="1"/>
    <col min="2" max="2" width="42.453125" style="17" customWidth="1"/>
    <col min="3" max="3" width="16.54296875" style="207" bestFit="1" customWidth="1"/>
    <col min="4" max="4" width="27.90625" style="204" bestFit="1" customWidth="1"/>
    <col min="5" max="5" width="17.08984375" style="18" customWidth="1"/>
    <col min="6" max="6" width="18.90625" style="17" customWidth="1"/>
    <col min="7" max="16384" width="11.453125" style="17"/>
  </cols>
  <sheetData>
    <row r="1" spans="1:6" ht="56.9" customHeight="1" x14ac:dyDescent="0.35">
      <c r="A1" s="41" t="s">
        <v>38</v>
      </c>
    </row>
    <row r="2" spans="1:6" s="24" customFormat="1" ht="61.4" customHeight="1" x14ac:dyDescent="0.35">
      <c r="A2" s="223" t="s">
        <v>39</v>
      </c>
      <c r="B2" s="223"/>
      <c r="C2" s="208"/>
      <c r="D2" s="205"/>
      <c r="E2" s="201"/>
    </row>
    <row r="3" spans="1:6" s="24" customFormat="1" ht="67.400000000000006" customHeight="1" x14ac:dyDescent="0.35">
      <c r="A3" s="224" t="s">
        <v>40</v>
      </c>
      <c r="B3" s="224"/>
      <c r="C3" s="208"/>
      <c r="D3" s="205"/>
      <c r="E3" s="201"/>
    </row>
    <row r="4" spans="1:6" x14ac:dyDescent="0.35">
      <c r="E4" s="202"/>
      <c r="F4" s="198"/>
    </row>
    <row r="5" spans="1:6" ht="14" x14ac:dyDescent="0.35">
      <c r="A5" s="185" t="s">
        <v>41</v>
      </c>
      <c r="B5" s="215">
        <v>60</v>
      </c>
      <c r="C5" s="209"/>
    </row>
    <row r="6" spans="1:6" ht="14" x14ac:dyDescent="0.35">
      <c r="A6" s="185" t="s">
        <v>42</v>
      </c>
      <c r="B6" s="215">
        <v>10</v>
      </c>
      <c r="C6" s="209"/>
    </row>
    <row r="7" spans="1:6" ht="14" x14ac:dyDescent="0.35">
      <c r="A7" s="185" t="s">
        <v>43</v>
      </c>
      <c r="B7" s="216" t="s">
        <v>34</v>
      </c>
    </row>
    <row r="8" spans="1:6" ht="14" x14ac:dyDescent="0.35">
      <c r="A8" s="185" t="s">
        <v>44</v>
      </c>
      <c r="B8" s="215" t="s">
        <v>45</v>
      </c>
    </row>
    <row r="9" spans="1:6" ht="18" hidden="1" customHeight="1" x14ac:dyDescent="0.35">
      <c r="A9" s="186" t="s">
        <v>46</v>
      </c>
      <c r="B9" s="26">
        <f>VLOOKUP('Calcul env. achat-construction'!B5,'Annexe II'!A4:B103,2,FALSE)</f>
        <v>1860193</v>
      </c>
      <c r="C9" s="204"/>
      <c r="E9" s="203"/>
      <c r="F9" s="213"/>
    </row>
    <row r="10" spans="1:6" ht="17.899999999999999" hidden="1" customHeight="1" x14ac:dyDescent="0.35">
      <c r="A10" s="186" t="s">
        <v>47</v>
      </c>
      <c r="B10" s="26">
        <f>B6*9463</f>
        <v>94630</v>
      </c>
      <c r="C10" s="206"/>
      <c r="D10" s="207"/>
      <c r="E10" s="199"/>
    </row>
    <row r="11" spans="1:6" ht="23.15" hidden="1" customHeight="1" x14ac:dyDescent="0.35">
      <c r="A11" s="186" t="s">
        <v>44</v>
      </c>
      <c r="B11" s="26">
        <f>VLOOKUP(B5,'Annexe III'!A4:B103,2,FALSE)</f>
        <v>188843</v>
      </c>
      <c r="C11" s="204"/>
      <c r="D11" s="39"/>
      <c r="E11" s="212"/>
      <c r="F11" s="39"/>
    </row>
    <row r="12" spans="1:6" ht="14" hidden="1" x14ac:dyDescent="0.35">
      <c r="A12" s="186" t="s">
        <v>48</v>
      </c>
      <c r="B12" s="26">
        <f>IF(B8="oui",B9+B10+B11,B9+B10)</f>
        <v>2143666</v>
      </c>
      <c r="C12" s="204"/>
      <c r="F12" s="25"/>
    </row>
    <row r="13" spans="1:6" ht="14" hidden="1" x14ac:dyDescent="0.35">
      <c r="A13" s="186"/>
      <c r="B13" s="28"/>
      <c r="C13" s="204"/>
    </row>
    <row r="14" spans="1:6" ht="14" hidden="1" x14ac:dyDescent="0.35">
      <c r="A14" s="186" t="s">
        <v>49</v>
      </c>
      <c r="B14" s="38">
        <f>VLOOKUP(B7,'Annexe IV'!A4:B27,2,FALSE)</f>
        <v>1.1200000000000001</v>
      </c>
      <c r="C14" s="204"/>
    </row>
    <row r="15" spans="1:6" x14ac:dyDescent="0.35">
      <c r="A15" s="187"/>
      <c r="B15" s="29"/>
    </row>
    <row r="16" spans="1:6" ht="14" x14ac:dyDescent="0.35">
      <c r="A16" s="185" t="s">
        <v>50</v>
      </c>
      <c r="B16" s="37">
        <f>B12*B14</f>
        <v>2400905.9200000004</v>
      </c>
      <c r="C16" s="210"/>
      <c r="D16" s="218"/>
      <c r="E16" s="184"/>
      <c r="F16" s="197"/>
    </row>
    <row r="17" spans="1:9" ht="14" x14ac:dyDescent="0.35">
      <c r="A17" s="16"/>
      <c r="B17" s="189"/>
      <c r="C17" s="210"/>
      <c r="D17" s="218"/>
      <c r="E17" s="184"/>
      <c r="F17" s="25"/>
    </row>
    <row r="18" spans="1:9" ht="14" x14ac:dyDescent="0.35">
      <c r="A18" s="185" t="s">
        <v>51</v>
      </c>
      <c r="B18" s="27">
        <f>0.07*B16</f>
        <v>168063.41440000004</v>
      </c>
      <c r="C18" s="210"/>
      <c r="D18" s="218"/>
      <c r="E18" s="184"/>
      <c r="F18" s="25"/>
    </row>
    <row r="19" spans="1:9" x14ac:dyDescent="0.35">
      <c r="B19" s="189"/>
      <c r="C19" s="210"/>
      <c r="E19" s="184"/>
      <c r="F19" s="25"/>
      <c r="G19" s="20"/>
      <c r="H19" s="20"/>
    </row>
    <row r="20" spans="1:9" ht="14" x14ac:dyDescent="0.35">
      <c r="A20" s="185" t="s">
        <v>52</v>
      </c>
      <c r="B20" s="30" cm="1">
        <f t="array" ref="B20">_xlfn.IFS((B16+B18)&lt;608000,(B16+B18)*0.09,(B16+B18)&lt;1216000,54720+(((B16+B18)-608000)*0.072),(B16+B18)&lt;2533000,98496+(((B16+B18)-1216000)*0.063),(B16+B18)&gt;2533000,181467+(((B16+B18)-2533000)*0.0576))</f>
        <v>183538.83366144003</v>
      </c>
      <c r="C20" s="210"/>
      <c r="D20" s="219"/>
      <c r="E20" s="184"/>
      <c r="F20" s="200"/>
      <c r="G20" s="200"/>
      <c r="H20" s="20"/>
      <c r="I20" s="200"/>
    </row>
    <row r="21" spans="1:9" x14ac:dyDescent="0.35">
      <c r="B21" s="189"/>
      <c r="C21" s="210"/>
      <c r="E21" s="184"/>
      <c r="F21" s="20"/>
      <c r="G21" s="20"/>
      <c r="H21" s="20"/>
    </row>
    <row r="22" spans="1:9" ht="14" x14ac:dyDescent="0.35">
      <c r="A22" s="185" t="s">
        <v>53</v>
      </c>
      <c r="B22" s="30" cm="1">
        <f t="array" ref="B22">_xlfn.IFS((B16+B18)&lt;1519689,(B16+B18)*0.03,(B16+B18)&lt;3039000,45600+(((B16+B18)-1520000)*0.02),(B16+B18)&gt;3039000,75980+(((B16+B18)-3039000)*0.015))</f>
        <v>66579.386688000013</v>
      </c>
      <c r="C22" s="210"/>
      <c r="E22" s="184"/>
      <c r="F22" s="214"/>
      <c r="G22" s="200"/>
      <c r="H22" s="20"/>
      <c r="I22" s="200"/>
    </row>
    <row r="23" spans="1:9" x14ac:dyDescent="0.35">
      <c r="B23" s="190"/>
      <c r="C23" s="210"/>
      <c r="E23" s="184"/>
      <c r="F23" s="21"/>
      <c r="G23" s="20"/>
      <c r="H23" s="20"/>
    </row>
    <row r="24" spans="1:9" ht="14" x14ac:dyDescent="0.35">
      <c r="A24" s="185" t="s">
        <v>54</v>
      </c>
      <c r="B24" s="30" cm="1">
        <f t="array" ref="B24">_xlfn.IFS(B5&lt;41,(B5*1057)+31762+(B6*1057),B5&gt;40,(B5*1057)+63526+(B6*1057))</f>
        <v>137516</v>
      </c>
      <c r="C24" s="210"/>
      <c r="D24" s="220"/>
      <c r="E24" s="199"/>
      <c r="F24" s="39"/>
    </row>
    <row r="25" spans="1:9" x14ac:dyDescent="0.35">
      <c r="B25" s="189"/>
      <c r="C25" s="206"/>
      <c r="E25" s="199"/>
    </row>
    <row r="26" spans="1:9" ht="14" x14ac:dyDescent="0.35">
      <c r="A26" s="185" t="s">
        <v>55</v>
      </c>
      <c r="B26" s="30">
        <f>B5*846</f>
        <v>50760</v>
      </c>
      <c r="C26" s="210"/>
      <c r="D26" s="207"/>
      <c r="E26" s="199"/>
    </row>
    <row r="27" spans="1:9" x14ac:dyDescent="0.35">
      <c r="A27" s="17"/>
      <c r="B27" s="191"/>
      <c r="C27" s="206"/>
    </row>
    <row r="28" spans="1:9" ht="14" x14ac:dyDescent="0.35">
      <c r="A28" s="185" t="s">
        <v>56</v>
      </c>
      <c r="B28" s="31" t="s">
        <v>57</v>
      </c>
      <c r="C28" s="206"/>
    </row>
    <row r="29" spans="1:9" x14ac:dyDescent="0.35">
      <c r="A29" s="17"/>
      <c r="B29" s="192"/>
      <c r="C29" s="206"/>
    </row>
    <row r="30" spans="1:9" ht="28.4" customHeight="1" x14ac:dyDescent="0.35">
      <c r="A30" s="188" t="s">
        <v>58</v>
      </c>
      <c r="B30" s="32" t="s">
        <v>59</v>
      </c>
      <c r="C30" s="206"/>
    </row>
    <row r="31" spans="1:9" x14ac:dyDescent="0.35">
      <c r="B31" s="193"/>
      <c r="C31" s="206"/>
    </row>
    <row r="32" spans="1:9" ht="37.5" x14ac:dyDescent="0.35">
      <c r="A32" s="188" t="s">
        <v>60</v>
      </c>
      <c r="B32" s="31" t="s">
        <v>61</v>
      </c>
      <c r="C32" s="206"/>
    </row>
    <row r="33" spans="1:6" ht="14" x14ac:dyDescent="0.35">
      <c r="A33" s="16"/>
      <c r="B33" s="189"/>
      <c r="C33" s="206"/>
    </row>
    <row r="34" spans="1:6" ht="14" x14ac:dyDescent="0.35">
      <c r="A34" s="188" t="s">
        <v>62</v>
      </c>
      <c r="B34" s="33">
        <f>B16+B18+B20+B22+B24+B26</f>
        <v>3007363.5547494404</v>
      </c>
      <c r="C34" s="210"/>
      <c r="E34" s="184"/>
      <c r="F34" s="197"/>
    </row>
    <row r="35" spans="1:6" x14ac:dyDescent="0.35">
      <c r="B35" s="190"/>
      <c r="E35" s="184"/>
    </row>
    <row r="36" spans="1:6" ht="16.5" x14ac:dyDescent="0.35">
      <c r="A36" s="185" t="s">
        <v>63</v>
      </c>
      <c r="B36" s="40">
        <f>SUM(VLOOKUP('Calcul env. achat-construction'!B5,Superficie!A3:D103,2,FALSE),VLOOKUP('Calcul env. achat-construction'!B6,Superficie!A3:D103,4,FALSE),VLOOKUP('Calcul env. achat-construction'!B5,Superficie!A3:D103,3,FALSE))</f>
        <v>5855.2018867924526</v>
      </c>
      <c r="C36" s="211"/>
      <c r="E36" s="184"/>
    </row>
    <row r="37" spans="1:6" x14ac:dyDescent="0.35">
      <c r="B37" s="194"/>
      <c r="E37" s="184"/>
    </row>
    <row r="38" spans="1:6" ht="16.5" x14ac:dyDescent="0.35">
      <c r="A38" s="185" t="s">
        <v>64</v>
      </c>
      <c r="B38" s="40">
        <f>SUM(VLOOKUP('Calcul env. achat-construction'!B5,Superficie!A3:D103,2,FALSE),VLOOKUP('Calcul env. achat-construction'!B6,Superficie!A3:D103,4,FALSE))</f>
        <v>5339.4094339622634</v>
      </c>
      <c r="C38" s="211"/>
      <c r="E38" s="184"/>
    </row>
    <row r="39" spans="1:6" x14ac:dyDescent="0.35">
      <c r="B39" s="190"/>
      <c r="E39" s="184"/>
    </row>
    <row r="40" spans="1:6" ht="16.5" x14ac:dyDescent="0.35">
      <c r="A40" s="185" t="s">
        <v>65</v>
      </c>
      <c r="B40" s="40">
        <f>0.333*(43.0556*B5)</f>
        <v>860.25088800000003</v>
      </c>
      <c r="C40" s="211"/>
      <c r="E40" s="184"/>
    </row>
    <row r="42" spans="1:6" ht="16.5" x14ac:dyDescent="0.35">
      <c r="A42" s="185" t="s">
        <v>66</v>
      </c>
      <c r="B42" s="40">
        <f>B40*3</f>
        <v>2580.7526640000001</v>
      </c>
    </row>
  </sheetData>
  <sheetProtection algorithmName="SHA-512" hashValue="amoEdetLA8bu5+4pJnO5NxslG+XsMansTTMIUtsyffgzaY/1adSA7OAFZqJDzC4Gc4+nVIh20fzHhAaWP42jQg==" saltValue="uGa3CNItY6lCI4JiysM/6A==" spinCount="100000" sheet="1" selectLockedCells="1"/>
  <mergeCells count="2">
    <mergeCell ref="A2:B2"/>
    <mergeCell ref="A3:B3"/>
  </mergeCells>
  <pageMargins left="0.7" right="0.7" top="0.75" bottom="0.75" header="0.3" footer="0.3"/>
  <pageSetup scale="56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3588A16-48C7-4DA0-9780-EF41F0879FF8}">
          <x14:formula1>
            <xm:f>'Annexe IV'!$A$4:$A$27</xm:f>
          </x14:formula1>
          <xm:sqref>B7</xm:sqref>
        </x14:dataValidation>
        <x14:dataValidation type="list" allowBlank="1" showInputMessage="1" showErrorMessage="1" xr:uid="{0F1F1629-C729-4635-9AC9-392F496587BF}">
          <x14:formula1>
            <xm:f>'Menu déroulant'!$A$1:$A$2</xm:f>
          </x14:formula1>
          <xm:sqref>B8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34AEE-DBBB-43F2-8DE7-4B66A5656861}">
  <sheetPr codeName="Feuil2"/>
  <dimension ref="A1:E318"/>
  <sheetViews>
    <sheetView topLeftCell="A70" zoomScale="110" zoomScaleNormal="110" workbookViewId="0">
      <selection activeCell="F92" sqref="F92"/>
    </sheetView>
  </sheetViews>
  <sheetFormatPr baseColWidth="10" defaultColWidth="11.453125" defaultRowHeight="14" x14ac:dyDescent="0.3"/>
  <cols>
    <col min="1" max="1" width="19.54296875" style="2" customWidth="1"/>
    <col min="2" max="2" width="30.08984375" style="2" customWidth="1"/>
    <col min="3" max="3" width="23.90625" style="2" customWidth="1"/>
    <col min="4" max="4" width="11.453125" style="2"/>
    <col min="5" max="5" width="17.36328125" style="2" customWidth="1"/>
    <col min="6" max="16384" width="11.453125" style="2"/>
  </cols>
  <sheetData>
    <row r="1" spans="1:5" x14ac:dyDescent="0.3">
      <c r="A1" s="225" t="s">
        <v>0</v>
      </c>
      <c r="B1" s="225"/>
    </row>
    <row r="2" spans="1:5" ht="35.25" customHeight="1" x14ac:dyDescent="0.3">
      <c r="A2" s="226" t="s">
        <v>1</v>
      </c>
      <c r="B2" s="226"/>
    </row>
    <row r="3" spans="1:5" ht="56" x14ac:dyDescent="0.3">
      <c r="A3" s="5" t="s">
        <v>2</v>
      </c>
      <c r="B3" s="5" t="s">
        <v>3</v>
      </c>
    </row>
    <row r="4" spans="1:5" x14ac:dyDescent="0.3">
      <c r="A4" s="6">
        <v>1</v>
      </c>
      <c r="B4" s="7">
        <v>768967</v>
      </c>
      <c r="C4" s="8"/>
    </row>
    <row r="5" spans="1:5" x14ac:dyDescent="0.3">
      <c r="A5" s="6">
        <v>2</v>
      </c>
      <c r="B5" s="7">
        <v>768967</v>
      </c>
      <c r="C5" s="8"/>
    </row>
    <row r="6" spans="1:5" x14ac:dyDescent="0.3">
      <c r="A6" s="6">
        <v>3</v>
      </c>
      <c r="B6" s="7">
        <v>768967</v>
      </c>
      <c r="C6" s="8"/>
    </row>
    <row r="7" spans="1:5" x14ac:dyDescent="0.3">
      <c r="A7" s="6">
        <v>4</v>
      </c>
      <c r="B7" s="7">
        <v>768967</v>
      </c>
      <c r="C7" s="8"/>
    </row>
    <row r="8" spans="1:5" x14ac:dyDescent="0.3">
      <c r="A8" s="6">
        <v>5</v>
      </c>
      <c r="B8" s="7">
        <v>768967</v>
      </c>
      <c r="C8" s="8"/>
      <c r="E8" s="8"/>
    </row>
    <row r="9" spans="1:5" x14ac:dyDescent="0.3">
      <c r="A9" s="6">
        <v>6</v>
      </c>
      <c r="B9" s="7">
        <v>768967</v>
      </c>
      <c r="C9" s="8"/>
    </row>
    <row r="10" spans="1:5" x14ac:dyDescent="0.3">
      <c r="A10" s="6">
        <v>7</v>
      </c>
      <c r="B10" s="7">
        <v>768967</v>
      </c>
      <c r="C10" s="8"/>
    </row>
    <row r="11" spans="1:5" x14ac:dyDescent="0.3">
      <c r="A11" s="6">
        <v>8</v>
      </c>
      <c r="B11" s="7">
        <v>768967</v>
      </c>
      <c r="C11" s="8"/>
    </row>
    <row r="12" spans="1:5" x14ac:dyDescent="0.3">
      <c r="A12" s="6">
        <v>9</v>
      </c>
      <c r="B12" s="7">
        <v>768967</v>
      </c>
      <c r="C12" s="8"/>
    </row>
    <row r="13" spans="1:5" x14ac:dyDescent="0.3">
      <c r="A13" s="6">
        <v>10</v>
      </c>
      <c r="B13" s="7">
        <v>768967</v>
      </c>
      <c r="C13" s="8"/>
    </row>
    <row r="14" spans="1:5" x14ac:dyDescent="0.3">
      <c r="A14" s="6">
        <v>11</v>
      </c>
      <c r="B14" s="7">
        <v>768967</v>
      </c>
      <c r="C14" s="8"/>
      <c r="E14" s="8"/>
    </row>
    <row r="15" spans="1:5" x14ac:dyDescent="0.3">
      <c r="A15" s="6">
        <v>12</v>
      </c>
      <c r="B15" s="7">
        <v>768967</v>
      </c>
      <c r="C15" s="8"/>
    </row>
    <row r="16" spans="1:5" x14ac:dyDescent="0.3">
      <c r="A16" s="6">
        <v>13</v>
      </c>
      <c r="B16" s="7">
        <v>768967</v>
      </c>
      <c r="C16" s="8"/>
    </row>
    <row r="17" spans="1:3" x14ac:dyDescent="0.3">
      <c r="A17" s="6">
        <v>14</v>
      </c>
      <c r="B17" s="7">
        <v>768967</v>
      </c>
      <c r="C17" s="8"/>
    </row>
    <row r="18" spans="1:3" x14ac:dyDescent="0.3">
      <c r="A18" s="6">
        <v>15</v>
      </c>
      <c r="B18" s="7">
        <v>768967</v>
      </c>
      <c r="C18" s="8"/>
    </row>
    <row r="19" spans="1:3" x14ac:dyDescent="0.3">
      <c r="A19" s="6">
        <v>16</v>
      </c>
      <c r="B19" s="7">
        <v>768967</v>
      </c>
      <c r="C19" s="8"/>
    </row>
    <row r="20" spans="1:3" x14ac:dyDescent="0.3">
      <c r="A20" s="6">
        <v>17</v>
      </c>
      <c r="B20" s="7">
        <v>768967</v>
      </c>
      <c r="C20" s="8"/>
    </row>
    <row r="21" spans="1:3" x14ac:dyDescent="0.3">
      <c r="A21" s="6">
        <v>18</v>
      </c>
      <c r="B21" s="7">
        <v>768967</v>
      </c>
      <c r="C21" s="8"/>
    </row>
    <row r="22" spans="1:3" x14ac:dyDescent="0.3">
      <c r="A22" s="6">
        <v>19</v>
      </c>
      <c r="B22" s="7">
        <v>768967</v>
      </c>
      <c r="C22" s="8"/>
    </row>
    <row r="23" spans="1:3" x14ac:dyDescent="0.3">
      <c r="A23" s="6">
        <v>20</v>
      </c>
      <c r="B23" s="7">
        <v>794352</v>
      </c>
    </row>
    <row r="24" spans="1:3" x14ac:dyDescent="0.3">
      <c r="A24" s="6">
        <v>21</v>
      </c>
      <c r="B24" s="7">
        <v>819742</v>
      </c>
    </row>
    <row r="25" spans="1:3" x14ac:dyDescent="0.3">
      <c r="A25" s="6">
        <v>22</v>
      </c>
      <c r="B25" s="7">
        <v>845128</v>
      </c>
    </row>
    <row r="26" spans="1:3" x14ac:dyDescent="0.3">
      <c r="A26" s="6">
        <v>23</v>
      </c>
      <c r="B26" s="7">
        <v>870518</v>
      </c>
    </row>
    <row r="27" spans="1:3" x14ac:dyDescent="0.3">
      <c r="A27" s="6">
        <v>24</v>
      </c>
      <c r="B27" s="7">
        <v>895913</v>
      </c>
    </row>
    <row r="28" spans="1:3" x14ac:dyDescent="0.3">
      <c r="A28" s="6">
        <v>25</v>
      </c>
      <c r="B28" s="7">
        <v>921294</v>
      </c>
    </row>
    <row r="29" spans="1:3" x14ac:dyDescent="0.3">
      <c r="A29" s="6">
        <v>26</v>
      </c>
      <c r="B29" s="7">
        <v>946685</v>
      </c>
    </row>
    <row r="30" spans="1:3" x14ac:dyDescent="0.3">
      <c r="A30" s="6">
        <v>27</v>
      </c>
      <c r="B30" s="7">
        <v>972073</v>
      </c>
    </row>
    <row r="31" spans="1:3" x14ac:dyDescent="0.3">
      <c r="A31" s="6">
        <v>28</v>
      </c>
      <c r="B31" s="7">
        <v>997462</v>
      </c>
    </row>
    <row r="32" spans="1:3" x14ac:dyDescent="0.3">
      <c r="A32" s="6">
        <v>29</v>
      </c>
      <c r="B32" s="7">
        <v>1022858</v>
      </c>
    </row>
    <row r="33" spans="1:2" x14ac:dyDescent="0.3">
      <c r="A33" s="6">
        <v>30</v>
      </c>
      <c r="B33" s="7">
        <v>1048241</v>
      </c>
    </row>
    <row r="34" spans="1:2" x14ac:dyDescent="0.3">
      <c r="A34" s="6">
        <v>31</v>
      </c>
      <c r="B34" s="7">
        <v>1073630</v>
      </c>
    </row>
    <row r="35" spans="1:2" x14ac:dyDescent="0.3">
      <c r="A35" s="6">
        <v>32</v>
      </c>
      <c r="B35" s="7">
        <v>1099018</v>
      </c>
    </row>
    <row r="36" spans="1:2" x14ac:dyDescent="0.3">
      <c r="A36" s="6">
        <v>33</v>
      </c>
      <c r="B36" s="7">
        <v>1124405</v>
      </c>
    </row>
    <row r="37" spans="1:2" x14ac:dyDescent="0.3">
      <c r="A37" s="6">
        <v>34</v>
      </c>
      <c r="B37" s="7">
        <v>1149801</v>
      </c>
    </row>
    <row r="38" spans="1:2" x14ac:dyDescent="0.3">
      <c r="A38" s="6">
        <v>35</v>
      </c>
      <c r="B38" s="7">
        <v>1175193</v>
      </c>
    </row>
    <row r="39" spans="1:2" x14ac:dyDescent="0.3">
      <c r="A39" s="6">
        <v>36</v>
      </c>
      <c r="B39" s="7">
        <v>1200578</v>
      </c>
    </row>
    <row r="40" spans="1:2" x14ac:dyDescent="0.3">
      <c r="A40" s="6">
        <v>37</v>
      </c>
      <c r="B40" s="7">
        <v>1225969</v>
      </c>
    </row>
    <row r="41" spans="1:2" x14ac:dyDescent="0.3">
      <c r="A41" s="6">
        <v>38</v>
      </c>
      <c r="B41" s="7">
        <v>1251354</v>
      </c>
    </row>
    <row r="42" spans="1:2" x14ac:dyDescent="0.3">
      <c r="A42" s="6">
        <v>39</v>
      </c>
      <c r="B42" s="7">
        <v>1276746</v>
      </c>
    </row>
    <row r="43" spans="1:2" x14ac:dyDescent="0.3">
      <c r="A43" s="6">
        <v>40</v>
      </c>
      <c r="B43" s="7">
        <v>1327268</v>
      </c>
    </row>
    <row r="44" spans="1:2" x14ac:dyDescent="0.3">
      <c r="A44" s="6">
        <v>41</v>
      </c>
      <c r="B44" s="7">
        <v>1352659</v>
      </c>
    </row>
    <row r="45" spans="1:2" x14ac:dyDescent="0.3">
      <c r="A45" s="6">
        <v>42</v>
      </c>
      <c r="B45" s="7">
        <v>1378050</v>
      </c>
    </row>
    <row r="46" spans="1:2" x14ac:dyDescent="0.3">
      <c r="A46" s="6">
        <v>43</v>
      </c>
      <c r="B46" s="7">
        <v>1403432</v>
      </c>
    </row>
    <row r="47" spans="1:2" x14ac:dyDescent="0.3">
      <c r="A47" s="6">
        <v>44</v>
      </c>
      <c r="B47" s="7">
        <v>1428821</v>
      </c>
    </row>
    <row r="48" spans="1:2" x14ac:dyDescent="0.3">
      <c r="A48" s="6">
        <v>45</v>
      </c>
      <c r="B48" s="7">
        <v>1454214</v>
      </c>
    </row>
    <row r="49" spans="1:2" x14ac:dyDescent="0.3">
      <c r="A49" s="6">
        <v>46</v>
      </c>
      <c r="B49" s="7">
        <v>1479606</v>
      </c>
    </row>
    <row r="50" spans="1:2" x14ac:dyDescent="0.3">
      <c r="A50" s="6">
        <v>47</v>
      </c>
      <c r="B50" s="7">
        <v>1504999</v>
      </c>
    </row>
    <row r="51" spans="1:2" x14ac:dyDescent="0.3">
      <c r="A51" s="6">
        <v>48</v>
      </c>
      <c r="B51" s="7">
        <v>1530385</v>
      </c>
    </row>
    <row r="52" spans="1:2" x14ac:dyDescent="0.3">
      <c r="A52" s="6">
        <v>49</v>
      </c>
      <c r="B52" s="7">
        <v>1555774</v>
      </c>
    </row>
    <row r="53" spans="1:2" x14ac:dyDescent="0.3">
      <c r="A53" s="6">
        <v>50</v>
      </c>
      <c r="B53" s="7">
        <v>1581157</v>
      </c>
    </row>
    <row r="54" spans="1:2" x14ac:dyDescent="0.3">
      <c r="A54" s="6">
        <v>51</v>
      </c>
      <c r="B54" s="7">
        <v>1606554</v>
      </c>
    </row>
    <row r="55" spans="1:2" x14ac:dyDescent="0.3">
      <c r="A55" s="6">
        <v>52</v>
      </c>
      <c r="B55" s="7">
        <v>1631940</v>
      </c>
    </row>
    <row r="56" spans="1:2" x14ac:dyDescent="0.3">
      <c r="A56" s="6">
        <v>53</v>
      </c>
      <c r="B56" s="7">
        <v>1657332</v>
      </c>
    </row>
    <row r="57" spans="1:2" x14ac:dyDescent="0.3">
      <c r="A57" s="6">
        <v>54</v>
      </c>
      <c r="B57" s="7">
        <v>1682721</v>
      </c>
    </row>
    <row r="58" spans="1:2" x14ac:dyDescent="0.3">
      <c r="A58" s="6">
        <v>55</v>
      </c>
      <c r="B58" s="7">
        <v>1733245</v>
      </c>
    </row>
    <row r="59" spans="1:2" x14ac:dyDescent="0.3">
      <c r="A59" s="6">
        <v>56</v>
      </c>
      <c r="B59" s="7">
        <v>1758635</v>
      </c>
    </row>
    <row r="60" spans="1:2" x14ac:dyDescent="0.3">
      <c r="A60" s="6">
        <v>57</v>
      </c>
      <c r="B60" s="7">
        <v>1784026</v>
      </c>
    </row>
    <row r="61" spans="1:2" x14ac:dyDescent="0.3">
      <c r="A61" s="6">
        <v>58</v>
      </c>
      <c r="B61" s="7">
        <v>1809411</v>
      </c>
    </row>
    <row r="62" spans="1:2" x14ac:dyDescent="0.3">
      <c r="A62" s="6">
        <v>59</v>
      </c>
      <c r="B62" s="7">
        <v>1834800</v>
      </c>
    </row>
    <row r="63" spans="1:2" x14ac:dyDescent="0.3">
      <c r="A63" s="6">
        <v>60</v>
      </c>
      <c r="B63" s="7">
        <v>1860193</v>
      </c>
    </row>
    <row r="64" spans="1:2" x14ac:dyDescent="0.3">
      <c r="A64" s="6">
        <v>61</v>
      </c>
      <c r="B64" s="7">
        <v>1885574</v>
      </c>
    </row>
    <row r="65" spans="1:2" x14ac:dyDescent="0.3">
      <c r="A65" s="6">
        <v>62</v>
      </c>
      <c r="B65" s="7">
        <v>1910966</v>
      </c>
    </row>
    <row r="66" spans="1:2" x14ac:dyDescent="0.3">
      <c r="A66" s="6">
        <v>63</v>
      </c>
      <c r="B66" s="7">
        <v>1936359</v>
      </c>
    </row>
    <row r="67" spans="1:2" x14ac:dyDescent="0.3">
      <c r="A67" s="6">
        <v>64</v>
      </c>
      <c r="B67" s="7">
        <v>1961745</v>
      </c>
    </row>
    <row r="68" spans="1:2" x14ac:dyDescent="0.3">
      <c r="A68" s="6">
        <v>65</v>
      </c>
      <c r="B68" s="7">
        <v>1987136</v>
      </c>
    </row>
    <row r="69" spans="1:2" x14ac:dyDescent="0.3">
      <c r="A69" s="6">
        <v>66</v>
      </c>
      <c r="B69" s="7">
        <v>2012521</v>
      </c>
    </row>
    <row r="70" spans="1:2" x14ac:dyDescent="0.3">
      <c r="A70" s="6">
        <v>67</v>
      </c>
      <c r="B70" s="7">
        <v>2037915</v>
      </c>
    </row>
    <row r="71" spans="1:2" x14ac:dyDescent="0.3">
      <c r="A71" s="6">
        <v>68</v>
      </c>
      <c r="B71" s="7">
        <v>2063303</v>
      </c>
    </row>
    <row r="72" spans="1:2" x14ac:dyDescent="0.3">
      <c r="A72" s="6">
        <v>69</v>
      </c>
      <c r="B72" s="7">
        <v>2088689</v>
      </c>
    </row>
    <row r="73" spans="1:2" x14ac:dyDescent="0.3">
      <c r="A73" s="6">
        <v>70</v>
      </c>
      <c r="B73" s="7">
        <v>2139223</v>
      </c>
    </row>
    <row r="74" spans="1:2" x14ac:dyDescent="0.3">
      <c r="A74" s="6">
        <v>71</v>
      </c>
      <c r="B74" s="7">
        <v>2164608</v>
      </c>
    </row>
    <row r="75" spans="1:2" x14ac:dyDescent="0.3">
      <c r="A75" s="6">
        <v>72</v>
      </c>
      <c r="B75" s="7">
        <v>2190002</v>
      </c>
    </row>
    <row r="76" spans="1:2" x14ac:dyDescent="0.3">
      <c r="A76" s="6">
        <v>73</v>
      </c>
      <c r="B76" s="7">
        <v>2215389</v>
      </c>
    </row>
    <row r="77" spans="1:2" x14ac:dyDescent="0.3">
      <c r="A77" s="6">
        <v>74</v>
      </c>
      <c r="B77" s="7">
        <v>2240779</v>
      </c>
    </row>
    <row r="78" spans="1:2" x14ac:dyDescent="0.3">
      <c r="A78" s="6">
        <v>75</v>
      </c>
      <c r="B78" s="7">
        <v>2266165</v>
      </c>
    </row>
    <row r="79" spans="1:2" x14ac:dyDescent="0.3">
      <c r="A79" s="6">
        <v>76</v>
      </c>
      <c r="B79" s="7">
        <v>2291555</v>
      </c>
    </row>
    <row r="80" spans="1:2" x14ac:dyDescent="0.3">
      <c r="A80" s="6">
        <v>77</v>
      </c>
      <c r="B80" s="7">
        <v>2316942</v>
      </c>
    </row>
    <row r="81" spans="1:2" x14ac:dyDescent="0.3">
      <c r="A81" s="6">
        <v>78</v>
      </c>
      <c r="B81" s="7">
        <v>2342333</v>
      </c>
    </row>
    <row r="82" spans="1:2" x14ac:dyDescent="0.3">
      <c r="A82" s="6">
        <v>79</v>
      </c>
      <c r="B82" s="7">
        <v>2367721</v>
      </c>
    </row>
    <row r="83" spans="1:2" x14ac:dyDescent="0.3">
      <c r="A83" s="6">
        <v>80</v>
      </c>
      <c r="B83" s="7">
        <v>2393110</v>
      </c>
    </row>
    <row r="84" spans="1:2" x14ac:dyDescent="0.3">
      <c r="A84" s="6">
        <v>81</v>
      </c>
      <c r="B84" s="7">
        <v>2418497</v>
      </c>
    </row>
    <row r="85" spans="1:2" x14ac:dyDescent="0.3">
      <c r="A85" s="6">
        <v>82</v>
      </c>
      <c r="B85" s="7">
        <v>2443886</v>
      </c>
    </row>
    <row r="86" spans="1:2" x14ac:dyDescent="0.3">
      <c r="A86" s="6">
        <v>83</v>
      </c>
      <c r="B86" s="7">
        <v>2469275</v>
      </c>
    </row>
    <row r="87" spans="1:2" x14ac:dyDescent="0.3">
      <c r="A87" s="6">
        <v>84</v>
      </c>
      <c r="B87" s="7">
        <v>2494664</v>
      </c>
    </row>
    <row r="88" spans="1:2" x14ac:dyDescent="0.3">
      <c r="A88" s="6">
        <v>85</v>
      </c>
      <c r="B88" s="7">
        <v>2520053</v>
      </c>
    </row>
    <row r="89" spans="1:2" x14ac:dyDescent="0.3">
      <c r="A89" s="6">
        <v>86</v>
      </c>
      <c r="B89" s="7">
        <v>2545441</v>
      </c>
    </row>
    <row r="90" spans="1:2" x14ac:dyDescent="0.3">
      <c r="A90" s="6">
        <v>87</v>
      </c>
      <c r="B90" s="7">
        <v>2570831</v>
      </c>
    </row>
    <row r="91" spans="1:2" x14ac:dyDescent="0.3">
      <c r="A91" s="6">
        <v>88</v>
      </c>
      <c r="B91" s="7">
        <v>2596220</v>
      </c>
    </row>
    <row r="92" spans="1:2" x14ac:dyDescent="0.3">
      <c r="A92" s="6">
        <v>89</v>
      </c>
      <c r="B92" s="7">
        <v>2621609</v>
      </c>
    </row>
    <row r="93" spans="1:2" x14ac:dyDescent="0.3">
      <c r="A93" s="6">
        <v>90</v>
      </c>
      <c r="B93" s="7">
        <v>2646998</v>
      </c>
    </row>
    <row r="94" spans="1:2" x14ac:dyDescent="0.3">
      <c r="A94" s="6">
        <v>91</v>
      </c>
      <c r="B94" s="7">
        <v>2672386</v>
      </c>
    </row>
    <row r="95" spans="1:2" x14ac:dyDescent="0.3">
      <c r="A95" s="6">
        <v>92</v>
      </c>
      <c r="B95" s="7">
        <v>2697776</v>
      </c>
    </row>
    <row r="96" spans="1:2" x14ac:dyDescent="0.3">
      <c r="A96" s="6">
        <v>93</v>
      </c>
      <c r="B96" s="7">
        <v>2723165</v>
      </c>
    </row>
    <row r="97" spans="1:2" x14ac:dyDescent="0.3">
      <c r="A97" s="6">
        <v>94</v>
      </c>
      <c r="B97" s="7">
        <v>2748554</v>
      </c>
    </row>
    <row r="98" spans="1:2" x14ac:dyDescent="0.3">
      <c r="A98" s="6">
        <v>95</v>
      </c>
      <c r="B98" s="7">
        <v>2773943</v>
      </c>
    </row>
    <row r="99" spans="1:2" x14ac:dyDescent="0.3">
      <c r="A99" s="6">
        <v>96</v>
      </c>
      <c r="B99" s="7">
        <v>2799331</v>
      </c>
    </row>
    <row r="100" spans="1:2" x14ac:dyDescent="0.3">
      <c r="A100" s="6">
        <v>97</v>
      </c>
      <c r="B100" s="7">
        <v>2824720</v>
      </c>
    </row>
    <row r="101" spans="1:2" x14ac:dyDescent="0.3">
      <c r="A101" s="6">
        <v>98</v>
      </c>
      <c r="B101" s="7">
        <v>2850110</v>
      </c>
    </row>
    <row r="102" spans="1:2" x14ac:dyDescent="0.3">
      <c r="A102" s="6">
        <v>99</v>
      </c>
      <c r="B102" s="7">
        <v>2875499</v>
      </c>
    </row>
    <row r="103" spans="1:2" x14ac:dyDescent="0.3">
      <c r="A103" s="6">
        <v>100</v>
      </c>
      <c r="B103" s="7">
        <v>2900888</v>
      </c>
    </row>
    <row r="104" spans="1:2" x14ac:dyDescent="0.3">
      <c r="A104" s="9"/>
      <c r="B104" s="9"/>
    </row>
    <row r="105" spans="1:2" x14ac:dyDescent="0.3">
      <c r="A105" s="9"/>
      <c r="B105" s="9"/>
    </row>
    <row r="106" spans="1:2" x14ac:dyDescent="0.3">
      <c r="A106" s="9"/>
      <c r="B106" s="9"/>
    </row>
    <row r="107" spans="1:2" x14ac:dyDescent="0.3">
      <c r="A107" s="9"/>
      <c r="B107" s="9"/>
    </row>
    <row r="108" spans="1:2" x14ac:dyDescent="0.3">
      <c r="A108" s="9"/>
      <c r="B108" s="9"/>
    </row>
    <row r="109" spans="1:2" x14ac:dyDescent="0.3">
      <c r="A109" s="9"/>
      <c r="B109" s="9"/>
    </row>
    <row r="110" spans="1:2" x14ac:dyDescent="0.3">
      <c r="A110" s="9"/>
      <c r="B110" s="9"/>
    </row>
    <row r="111" spans="1:2" x14ac:dyDescent="0.3">
      <c r="A111" s="9"/>
      <c r="B111" s="9"/>
    </row>
    <row r="112" spans="1:2" x14ac:dyDescent="0.3">
      <c r="A112" s="9"/>
      <c r="B112" s="9"/>
    </row>
    <row r="113" spans="1:2" x14ac:dyDescent="0.3">
      <c r="A113" s="9"/>
      <c r="B113" s="9"/>
    </row>
    <row r="114" spans="1:2" x14ac:dyDescent="0.3">
      <c r="A114" s="9"/>
      <c r="B114" s="9"/>
    </row>
    <row r="115" spans="1:2" x14ac:dyDescent="0.3">
      <c r="A115" s="9"/>
      <c r="B115" s="9"/>
    </row>
    <row r="116" spans="1:2" x14ac:dyDescent="0.3">
      <c r="A116" s="9"/>
      <c r="B116" s="9"/>
    </row>
    <row r="117" spans="1:2" x14ac:dyDescent="0.3">
      <c r="A117" s="9"/>
      <c r="B117" s="9"/>
    </row>
    <row r="118" spans="1:2" x14ac:dyDescent="0.3">
      <c r="A118" s="9"/>
      <c r="B118" s="9"/>
    </row>
    <row r="119" spans="1:2" x14ac:dyDescent="0.3">
      <c r="A119" s="9"/>
      <c r="B119" s="9"/>
    </row>
    <row r="120" spans="1:2" x14ac:dyDescent="0.3">
      <c r="A120" s="9"/>
      <c r="B120" s="9"/>
    </row>
    <row r="121" spans="1:2" x14ac:dyDescent="0.3">
      <c r="A121" s="9"/>
      <c r="B121" s="9"/>
    </row>
    <row r="122" spans="1:2" x14ac:dyDescent="0.3">
      <c r="A122" s="9"/>
      <c r="B122" s="9"/>
    </row>
    <row r="123" spans="1:2" x14ac:dyDescent="0.3">
      <c r="A123" s="9"/>
      <c r="B123" s="9"/>
    </row>
    <row r="124" spans="1:2" x14ac:dyDescent="0.3">
      <c r="A124" s="9"/>
      <c r="B124" s="9"/>
    </row>
    <row r="125" spans="1:2" x14ac:dyDescent="0.3">
      <c r="A125" s="9"/>
      <c r="B125" s="9"/>
    </row>
    <row r="126" spans="1:2" x14ac:dyDescent="0.3">
      <c r="A126" s="9"/>
      <c r="B126" s="9"/>
    </row>
    <row r="127" spans="1:2" x14ac:dyDescent="0.3">
      <c r="A127" s="9"/>
      <c r="B127" s="9"/>
    </row>
    <row r="128" spans="1:2" x14ac:dyDescent="0.3">
      <c r="A128" s="9"/>
      <c r="B128" s="9"/>
    </row>
    <row r="129" spans="1:2" x14ac:dyDescent="0.3">
      <c r="A129" s="9"/>
      <c r="B129" s="9"/>
    </row>
    <row r="130" spans="1:2" x14ac:dyDescent="0.3">
      <c r="A130" s="9"/>
      <c r="B130" s="9"/>
    </row>
    <row r="131" spans="1:2" x14ac:dyDescent="0.3">
      <c r="A131" s="9"/>
      <c r="B131" s="9"/>
    </row>
    <row r="132" spans="1:2" x14ac:dyDescent="0.3">
      <c r="A132" s="9"/>
      <c r="B132" s="9"/>
    </row>
    <row r="133" spans="1:2" x14ac:dyDescent="0.3">
      <c r="A133" s="9"/>
      <c r="B133" s="9"/>
    </row>
    <row r="134" spans="1:2" x14ac:dyDescent="0.3">
      <c r="A134" s="9"/>
      <c r="B134" s="9"/>
    </row>
    <row r="135" spans="1:2" x14ac:dyDescent="0.3">
      <c r="A135" s="9"/>
      <c r="B135" s="9"/>
    </row>
    <row r="136" spans="1:2" x14ac:dyDescent="0.3">
      <c r="A136" s="9"/>
      <c r="B136" s="9"/>
    </row>
    <row r="137" spans="1:2" x14ac:dyDescent="0.3">
      <c r="A137" s="9"/>
      <c r="B137" s="9"/>
    </row>
    <row r="138" spans="1:2" x14ac:dyDescent="0.3">
      <c r="A138" s="9"/>
      <c r="B138" s="9"/>
    </row>
    <row r="139" spans="1:2" x14ac:dyDescent="0.3">
      <c r="A139" s="9"/>
      <c r="B139" s="9"/>
    </row>
    <row r="140" spans="1:2" x14ac:dyDescent="0.3">
      <c r="A140" s="9"/>
      <c r="B140" s="9"/>
    </row>
    <row r="141" spans="1:2" x14ac:dyDescent="0.3">
      <c r="A141" s="9"/>
      <c r="B141" s="9"/>
    </row>
    <row r="142" spans="1:2" x14ac:dyDescent="0.3">
      <c r="A142" s="9"/>
      <c r="B142" s="9"/>
    </row>
    <row r="143" spans="1:2" x14ac:dyDescent="0.3">
      <c r="A143" s="9"/>
      <c r="B143" s="9"/>
    </row>
    <row r="144" spans="1:2" x14ac:dyDescent="0.3">
      <c r="A144" s="9"/>
      <c r="B144" s="9"/>
    </row>
    <row r="145" spans="1:2" x14ac:dyDescent="0.3">
      <c r="A145" s="9"/>
      <c r="B145" s="9"/>
    </row>
    <row r="146" spans="1:2" x14ac:dyDescent="0.3">
      <c r="A146" s="9"/>
      <c r="B146" s="9"/>
    </row>
    <row r="147" spans="1:2" x14ac:dyDescent="0.3">
      <c r="A147" s="9"/>
      <c r="B147" s="9"/>
    </row>
    <row r="148" spans="1:2" x14ac:dyDescent="0.3">
      <c r="A148" s="9"/>
      <c r="B148" s="9"/>
    </row>
    <row r="149" spans="1:2" x14ac:dyDescent="0.3">
      <c r="A149" s="9"/>
      <c r="B149" s="9"/>
    </row>
    <row r="150" spans="1:2" x14ac:dyDescent="0.3">
      <c r="A150" s="9"/>
      <c r="B150" s="9"/>
    </row>
    <row r="151" spans="1:2" x14ac:dyDescent="0.3">
      <c r="A151" s="9"/>
      <c r="B151" s="9"/>
    </row>
    <row r="152" spans="1:2" x14ac:dyDescent="0.3">
      <c r="A152" s="9"/>
      <c r="B152" s="9"/>
    </row>
    <row r="153" spans="1:2" x14ac:dyDescent="0.3">
      <c r="A153" s="9"/>
      <c r="B153" s="9"/>
    </row>
    <row r="154" spans="1:2" x14ac:dyDescent="0.3">
      <c r="A154" s="9"/>
      <c r="B154" s="9"/>
    </row>
    <row r="155" spans="1:2" x14ac:dyDescent="0.3">
      <c r="A155" s="9"/>
      <c r="B155" s="9"/>
    </row>
    <row r="156" spans="1:2" x14ac:dyDescent="0.3">
      <c r="A156" s="9"/>
      <c r="B156" s="9"/>
    </row>
    <row r="157" spans="1:2" x14ac:dyDescent="0.3">
      <c r="A157" s="9"/>
      <c r="B157" s="9"/>
    </row>
    <row r="158" spans="1:2" x14ac:dyDescent="0.3">
      <c r="A158" s="9"/>
      <c r="B158" s="9"/>
    </row>
    <row r="159" spans="1:2" x14ac:dyDescent="0.3">
      <c r="A159" s="9"/>
      <c r="B159" s="9"/>
    </row>
    <row r="160" spans="1:2" x14ac:dyDescent="0.3">
      <c r="A160" s="9"/>
      <c r="B160" s="9"/>
    </row>
    <row r="161" spans="1:2" x14ac:dyDescent="0.3">
      <c r="A161" s="9"/>
      <c r="B161" s="9"/>
    </row>
    <row r="162" spans="1:2" x14ac:dyDescent="0.3">
      <c r="A162" s="9"/>
      <c r="B162" s="9"/>
    </row>
    <row r="163" spans="1:2" x14ac:dyDescent="0.3">
      <c r="A163" s="9"/>
      <c r="B163" s="9"/>
    </row>
    <row r="164" spans="1:2" x14ac:dyDescent="0.3">
      <c r="A164" s="9"/>
      <c r="B164" s="9"/>
    </row>
    <row r="165" spans="1:2" x14ac:dyDescent="0.3">
      <c r="A165" s="9"/>
      <c r="B165" s="9"/>
    </row>
    <row r="166" spans="1:2" x14ac:dyDescent="0.3">
      <c r="A166" s="9"/>
      <c r="B166" s="9"/>
    </row>
    <row r="167" spans="1:2" x14ac:dyDescent="0.3">
      <c r="A167" s="9"/>
      <c r="B167" s="9"/>
    </row>
    <row r="168" spans="1:2" x14ac:dyDescent="0.3">
      <c r="A168" s="9"/>
      <c r="B168" s="9"/>
    </row>
    <row r="169" spans="1:2" x14ac:dyDescent="0.3">
      <c r="A169" s="9"/>
      <c r="B169" s="9"/>
    </row>
    <row r="170" spans="1:2" x14ac:dyDescent="0.3">
      <c r="A170" s="9"/>
      <c r="B170" s="9"/>
    </row>
    <row r="171" spans="1:2" x14ac:dyDescent="0.3">
      <c r="A171" s="9"/>
      <c r="B171" s="9"/>
    </row>
    <row r="172" spans="1:2" x14ac:dyDescent="0.3">
      <c r="A172" s="9"/>
      <c r="B172" s="9"/>
    </row>
    <row r="173" spans="1:2" x14ac:dyDescent="0.3">
      <c r="A173" s="9"/>
      <c r="B173" s="9"/>
    </row>
    <row r="174" spans="1:2" x14ac:dyDescent="0.3">
      <c r="A174" s="9"/>
      <c r="B174" s="9"/>
    </row>
    <row r="175" spans="1:2" x14ac:dyDescent="0.3">
      <c r="A175" s="9"/>
      <c r="B175" s="9"/>
    </row>
    <row r="176" spans="1:2" x14ac:dyDescent="0.3">
      <c r="A176" s="9"/>
      <c r="B176" s="9"/>
    </row>
    <row r="177" spans="1:2" x14ac:dyDescent="0.3">
      <c r="A177" s="9"/>
      <c r="B177" s="9"/>
    </row>
    <row r="178" spans="1:2" x14ac:dyDescent="0.3">
      <c r="A178" s="9"/>
      <c r="B178" s="9"/>
    </row>
    <row r="179" spans="1:2" x14ac:dyDescent="0.3">
      <c r="A179" s="9"/>
      <c r="B179" s="9"/>
    </row>
    <row r="180" spans="1:2" x14ac:dyDescent="0.3">
      <c r="A180" s="9"/>
      <c r="B180" s="9"/>
    </row>
    <row r="181" spans="1:2" x14ac:dyDescent="0.3">
      <c r="A181" s="9"/>
      <c r="B181" s="9"/>
    </row>
    <row r="182" spans="1:2" x14ac:dyDescent="0.3">
      <c r="A182" s="9"/>
      <c r="B182" s="9"/>
    </row>
    <row r="183" spans="1:2" x14ac:dyDescent="0.3">
      <c r="A183" s="9"/>
      <c r="B183" s="9"/>
    </row>
    <row r="184" spans="1:2" x14ac:dyDescent="0.3">
      <c r="A184" s="9"/>
      <c r="B184" s="9"/>
    </row>
    <row r="185" spans="1:2" x14ac:dyDescent="0.3">
      <c r="A185" s="9"/>
      <c r="B185" s="9"/>
    </row>
    <row r="186" spans="1:2" x14ac:dyDescent="0.3">
      <c r="A186" s="9"/>
      <c r="B186" s="9"/>
    </row>
    <row r="187" spans="1:2" x14ac:dyDescent="0.3">
      <c r="A187" s="9"/>
      <c r="B187" s="9"/>
    </row>
    <row r="188" spans="1:2" x14ac:dyDescent="0.3">
      <c r="A188" s="9"/>
      <c r="B188" s="9"/>
    </row>
    <row r="189" spans="1:2" x14ac:dyDescent="0.3">
      <c r="A189" s="9"/>
      <c r="B189" s="9"/>
    </row>
    <row r="190" spans="1:2" x14ac:dyDescent="0.3">
      <c r="A190" s="9"/>
      <c r="B190" s="9"/>
    </row>
    <row r="191" spans="1:2" x14ac:dyDescent="0.3">
      <c r="A191" s="9"/>
      <c r="B191" s="9"/>
    </row>
    <row r="192" spans="1:2" x14ac:dyDescent="0.3">
      <c r="A192" s="9"/>
      <c r="B192" s="9"/>
    </row>
    <row r="193" spans="1:2" x14ac:dyDescent="0.3">
      <c r="A193" s="9"/>
      <c r="B193" s="9"/>
    </row>
    <row r="194" spans="1:2" x14ac:dyDescent="0.3">
      <c r="A194" s="9"/>
      <c r="B194" s="9"/>
    </row>
    <row r="195" spans="1:2" x14ac:dyDescent="0.3">
      <c r="A195" s="9"/>
      <c r="B195" s="9"/>
    </row>
    <row r="196" spans="1:2" x14ac:dyDescent="0.3">
      <c r="A196" s="9"/>
      <c r="B196" s="9"/>
    </row>
    <row r="197" spans="1:2" x14ac:dyDescent="0.3">
      <c r="A197" s="9"/>
      <c r="B197" s="9"/>
    </row>
    <row r="198" spans="1:2" x14ac:dyDescent="0.3">
      <c r="A198" s="9"/>
      <c r="B198" s="9"/>
    </row>
    <row r="199" spans="1:2" x14ac:dyDescent="0.3">
      <c r="A199" s="9"/>
      <c r="B199" s="9"/>
    </row>
    <row r="200" spans="1:2" x14ac:dyDescent="0.3">
      <c r="A200" s="9"/>
      <c r="B200" s="9"/>
    </row>
    <row r="201" spans="1:2" x14ac:dyDescent="0.3">
      <c r="A201" s="9"/>
      <c r="B201" s="9"/>
    </row>
    <row r="202" spans="1:2" x14ac:dyDescent="0.3">
      <c r="A202" s="9"/>
      <c r="B202" s="9"/>
    </row>
    <row r="203" spans="1:2" x14ac:dyDescent="0.3">
      <c r="A203" s="9"/>
      <c r="B203" s="9"/>
    </row>
    <row r="204" spans="1:2" x14ac:dyDescent="0.3">
      <c r="A204" s="9"/>
      <c r="B204" s="9"/>
    </row>
    <row r="205" spans="1:2" x14ac:dyDescent="0.3">
      <c r="A205" s="9"/>
      <c r="B205" s="9"/>
    </row>
    <row r="206" spans="1:2" x14ac:dyDescent="0.3">
      <c r="A206" s="9"/>
      <c r="B206" s="9"/>
    </row>
    <row r="207" spans="1:2" x14ac:dyDescent="0.3">
      <c r="A207" s="9"/>
      <c r="B207" s="9"/>
    </row>
    <row r="208" spans="1:2" x14ac:dyDescent="0.3">
      <c r="A208" s="9"/>
      <c r="B208" s="9"/>
    </row>
    <row r="209" spans="1:2" x14ac:dyDescent="0.3">
      <c r="A209" s="9"/>
      <c r="B209" s="9"/>
    </row>
    <row r="210" spans="1:2" x14ac:dyDescent="0.3">
      <c r="A210" s="9"/>
      <c r="B210" s="9"/>
    </row>
    <row r="211" spans="1:2" x14ac:dyDescent="0.3">
      <c r="A211" s="9"/>
      <c r="B211" s="9"/>
    </row>
    <row r="212" spans="1:2" x14ac:dyDescent="0.3">
      <c r="A212" s="9"/>
      <c r="B212" s="9"/>
    </row>
    <row r="213" spans="1:2" x14ac:dyDescent="0.3">
      <c r="A213" s="9"/>
      <c r="B213" s="9"/>
    </row>
    <row r="214" spans="1:2" x14ac:dyDescent="0.3">
      <c r="A214" s="9"/>
      <c r="B214" s="9"/>
    </row>
    <row r="215" spans="1:2" x14ac:dyDescent="0.3">
      <c r="A215" s="9"/>
      <c r="B215" s="9"/>
    </row>
    <row r="216" spans="1:2" x14ac:dyDescent="0.3">
      <c r="A216" s="9"/>
      <c r="B216" s="9"/>
    </row>
    <row r="217" spans="1:2" x14ac:dyDescent="0.3">
      <c r="A217" s="9"/>
      <c r="B217" s="9"/>
    </row>
    <row r="218" spans="1:2" x14ac:dyDescent="0.3">
      <c r="A218" s="9"/>
      <c r="B218" s="9"/>
    </row>
    <row r="219" spans="1:2" x14ac:dyDescent="0.3">
      <c r="A219" s="9"/>
      <c r="B219" s="9"/>
    </row>
    <row r="220" spans="1:2" x14ac:dyDescent="0.3">
      <c r="A220" s="9"/>
      <c r="B220" s="9"/>
    </row>
    <row r="221" spans="1:2" x14ac:dyDescent="0.3">
      <c r="A221" s="9"/>
      <c r="B221" s="9"/>
    </row>
    <row r="222" spans="1:2" x14ac:dyDescent="0.3">
      <c r="A222" s="9"/>
      <c r="B222" s="9"/>
    </row>
    <row r="223" spans="1:2" x14ac:dyDescent="0.3">
      <c r="A223" s="9"/>
      <c r="B223" s="9"/>
    </row>
    <row r="224" spans="1:2" x14ac:dyDescent="0.3">
      <c r="A224" s="9"/>
      <c r="B224" s="9"/>
    </row>
    <row r="225" spans="1:2" x14ac:dyDescent="0.3">
      <c r="A225" s="9"/>
      <c r="B225" s="9"/>
    </row>
    <row r="226" spans="1:2" x14ac:dyDescent="0.3">
      <c r="A226" s="9"/>
      <c r="B226" s="9"/>
    </row>
    <row r="227" spans="1:2" x14ac:dyDescent="0.3">
      <c r="A227" s="9"/>
      <c r="B227" s="9"/>
    </row>
    <row r="228" spans="1:2" x14ac:dyDescent="0.3">
      <c r="A228" s="9"/>
      <c r="B228" s="9"/>
    </row>
    <row r="229" spans="1:2" x14ac:dyDescent="0.3">
      <c r="A229" s="9"/>
      <c r="B229" s="9"/>
    </row>
    <row r="230" spans="1:2" x14ac:dyDescent="0.3">
      <c r="A230" s="9"/>
      <c r="B230" s="9"/>
    </row>
    <row r="231" spans="1:2" x14ac:dyDescent="0.3">
      <c r="A231" s="9"/>
      <c r="B231" s="9"/>
    </row>
    <row r="232" spans="1:2" x14ac:dyDescent="0.3">
      <c r="A232" s="9"/>
      <c r="B232" s="9"/>
    </row>
    <row r="233" spans="1:2" x14ac:dyDescent="0.3">
      <c r="A233" s="9"/>
      <c r="B233" s="9"/>
    </row>
    <row r="234" spans="1:2" x14ac:dyDescent="0.3">
      <c r="A234" s="9"/>
      <c r="B234" s="9"/>
    </row>
    <row r="235" spans="1:2" x14ac:dyDescent="0.3">
      <c r="A235" s="9"/>
      <c r="B235" s="9"/>
    </row>
    <row r="236" spans="1:2" x14ac:dyDescent="0.3">
      <c r="A236" s="9"/>
      <c r="B236" s="9"/>
    </row>
    <row r="237" spans="1:2" x14ac:dyDescent="0.3">
      <c r="A237" s="9"/>
      <c r="B237" s="9"/>
    </row>
    <row r="238" spans="1:2" x14ac:dyDescent="0.3">
      <c r="A238" s="9"/>
      <c r="B238" s="9"/>
    </row>
    <row r="239" spans="1:2" x14ac:dyDescent="0.3">
      <c r="A239" s="9"/>
      <c r="B239" s="9"/>
    </row>
    <row r="240" spans="1:2" x14ac:dyDescent="0.3">
      <c r="A240" s="9"/>
      <c r="B240" s="9"/>
    </row>
    <row r="241" spans="1:2" x14ac:dyDescent="0.3">
      <c r="A241" s="9"/>
      <c r="B241" s="9"/>
    </row>
    <row r="242" spans="1:2" x14ac:dyDescent="0.3">
      <c r="A242" s="9"/>
      <c r="B242" s="9"/>
    </row>
    <row r="243" spans="1:2" x14ac:dyDescent="0.3">
      <c r="A243" s="9"/>
      <c r="B243" s="9"/>
    </row>
    <row r="244" spans="1:2" x14ac:dyDescent="0.3">
      <c r="A244" s="9"/>
      <c r="B244" s="9"/>
    </row>
    <row r="245" spans="1:2" x14ac:dyDescent="0.3">
      <c r="A245" s="9"/>
      <c r="B245" s="9"/>
    </row>
    <row r="246" spans="1:2" x14ac:dyDescent="0.3">
      <c r="A246" s="9"/>
      <c r="B246" s="9"/>
    </row>
    <row r="247" spans="1:2" x14ac:dyDescent="0.3">
      <c r="A247" s="9"/>
      <c r="B247" s="9"/>
    </row>
    <row r="248" spans="1:2" x14ac:dyDescent="0.3">
      <c r="A248" s="9"/>
      <c r="B248" s="9"/>
    </row>
    <row r="249" spans="1:2" x14ac:dyDescent="0.3">
      <c r="A249" s="9"/>
      <c r="B249" s="9"/>
    </row>
    <row r="250" spans="1:2" x14ac:dyDescent="0.3">
      <c r="A250" s="9"/>
      <c r="B250" s="9"/>
    </row>
    <row r="251" spans="1:2" x14ac:dyDescent="0.3">
      <c r="A251" s="9"/>
      <c r="B251" s="9"/>
    </row>
    <row r="252" spans="1:2" x14ac:dyDescent="0.3">
      <c r="A252" s="9"/>
      <c r="B252" s="9"/>
    </row>
    <row r="253" spans="1:2" x14ac:dyDescent="0.3">
      <c r="A253" s="9"/>
      <c r="B253" s="9"/>
    </row>
    <row r="254" spans="1:2" x14ac:dyDescent="0.3">
      <c r="A254" s="9"/>
      <c r="B254" s="9"/>
    </row>
    <row r="255" spans="1:2" x14ac:dyDescent="0.3">
      <c r="A255" s="9"/>
      <c r="B255" s="9"/>
    </row>
    <row r="256" spans="1:2" x14ac:dyDescent="0.3">
      <c r="A256" s="9"/>
      <c r="B256" s="9"/>
    </row>
    <row r="257" spans="1:2" x14ac:dyDescent="0.3">
      <c r="A257" s="9"/>
      <c r="B257" s="9"/>
    </row>
    <row r="258" spans="1:2" x14ac:dyDescent="0.3">
      <c r="A258" s="9"/>
      <c r="B258" s="9"/>
    </row>
    <row r="259" spans="1:2" x14ac:dyDescent="0.3">
      <c r="A259" s="9"/>
      <c r="B259" s="9"/>
    </row>
    <row r="260" spans="1:2" x14ac:dyDescent="0.3">
      <c r="A260" s="9"/>
      <c r="B260" s="9"/>
    </row>
    <row r="261" spans="1:2" x14ac:dyDescent="0.3">
      <c r="A261" s="9"/>
      <c r="B261" s="9"/>
    </row>
    <row r="262" spans="1:2" x14ac:dyDescent="0.3">
      <c r="A262" s="9"/>
      <c r="B262" s="9"/>
    </row>
    <row r="263" spans="1:2" x14ac:dyDescent="0.3">
      <c r="A263" s="9"/>
      <c r="B263" s="9"/>
    </row>
    <row r="264" spans="1:2" x14ac:dyDescent="0.3">
      <c r="A264" s="9"/>
      <c r="B264" s="9"/>
    </row>
    <row r="265" spans="1:2" x14ac:dyDescent="0.3">
      <c r="A265" s="9"/>
      <c r="B265" s="9"/>
    </row>
    <row r="266" spans="1:2" x14ac:dyDescent="0.3">
      <c r="A266" s="9"/>
      <c r="B266" s="9"/>
    </row>
    <row r="267" spans="1:2" x14ac:dyDescent="0.3">
      <c r="A267" s="9"/>
      <c r="B267" s="9"/>
    </row>
    <row r="268" spans="1:2" x14ac:dyDescent="0.3">
      <c r="A268" s="9"/>
      <c r="B268" s="9"/>
    </row>
    <row r="269" spans="1:2" x14ac:dyDescent="0.3">
      <c r="A269" s="9"/>
      <c r="B269" s="9"/>
    </row>
    <row r="270" spans="1:2" x14ac:dyDescent="0.3">
      <c r="A270" s="9"/>
      <c r="B270" s="9"/>
    </row>
    <row r="271" spans="1:2" x14ac:dyDescent="0.3">
      <c r="A271" s="9"/>
      <c r="B271" s="9"/>
    </row>
    <row r="272" spans="1:2" x14ac:dyDescent="0.3">
      <c r="A272" s="9"/>
      <c r="B272" s="9"/>
    </row>
    <row r="273" spans="1:2" x14ac:dyDescent="0.3">
      <c r="A273" s="9"/>
      <c r="B273" s="9"/>
    </row>
    <row r="274" spans="1:2" x14ac:dyDescent="0.3">
      <c r="A274" s="9"/>
      <c r="B274" s="9"/>
    </row>
    <row r="275" spans="1:2" x14ac:dyDescent="0.3">
      <c r="A275" s="9"/>
      <c r="B275" s="9"/>
    </row>
    <row r="276" spans="1:2" x14ac:dyDescent="0.3">
      <c r="A276" s="9"/>
      <c r="B276" s="9"/>
    </row>
    <row r="277" spans="1:2" x14ac:dyDescent="0.3">
      <c r="A277" s="9"/>
      <c r="B277" s="9"/>
    </row>
    <row r="278" spans="1:2" x14ac:dyDescent="0.3">
      <c r="A278" s="9"/>
      <c r="B278" s="9"/>
    </row>
    <row r="279" spans="1:2" x14ac:dyDescent="0.3">
      <c r="A279" s="9"/>
      <c r="B279" s="9"/>
    </row>
    <row r="280" spans="1:2" x14ac:dyDescent="0.3">
      <c r="A280" s="9"/>
      <c r="B280" s="9"/>
    </row>
    <row r="281" spans="1:2" x14ac:dyDescent="0.3">
      <c r="A281" s="9"/>
      <c r="B281" s="9"/>
    </row>
    <row r="282" spans="1:2" x14ac:dyDescent="0.3">
      <c r="A282" s="9"/>
      <c r="B282" s="9"/>
    </row>
    <row r="283" spans="1:2" x14ac:dyDescent="0.3">
      <c r="A283" s="9"/>
      <c r="B283" s="9"/>
    </row>
    <row r="284" spans="1:2" x14ac:dyDescent="0.3">
      <c r="A284" s="9"/>
      <c r="B284" s="9"/>
    </row>
    <row r="285" spans="1:2" x14ac:dyDescent="0.3">
      <c r="A285" s="9"/>
      <c r="B285" s="9"/>
    </row>
    <row r="286" spans="1:2" x14ac:dyDescent="0.3">
      <c r="A286" s="9"/>
      <c r="B286" s="9"/>
    </row>
    <row r="287" spans="1:2" x14ac:dyDescent="0.3">
      <c r="A287" s="9"/>
      <c r="B287" s="9"/>
    </row>
    <row r="288" spans="1:2" x14ac:dyDescent="0.3">
      <c r="A288" s="9"/>
      <c r="B288" s="9"/>
    </row>
    <row r="289" spans="1:2" x14ac:dyDescent="0.3">
      <c r="A289" s="9"/>
      <c r="B289" s="9"/>
    </row>
    <row r="290" spans="1:2" x14ac:dyDescent="0.3">
      <c r="A290" s="9"/>
      <c r="B290" s="9"/>
    </row>
    <row r="291" spans="1:2" x14ac:dyDescent="0.3">
      <c r="A291" s="9"/>
      <c r="B291" s="9"/>
    </row>
    <row r="292" spans="1:2" x14ac:dyDescent="0.3">
      <c r="A292" s="9"/>
      <c r="B292" s="9"/>
    </row>
    <row r="293" spans="1:2" x14ac:dyDescent="0.3">
      <c r="A293" s="9"/>
      <c r="B293" s="9"/>
    </row>
    <row r="294" spans="1:2" x14ac:dyDescent="0.3">
      <c r="A294" s="9"/>
      <c r="B294" s="9"/>
    </row>
    <row r="295" spans="1:2" x14ac:dyDescent="0.3">
      <c r="A295" s="9"/>
      <c r="B295" s="9"/>
    </row>
    <row r="296" spans="1:2" x14ac:dyDescent="0.3">
      <c r="A296" s="9"/>
      <c r="B296" s="9"/>
    </row>
    <row r="297" spans="1:2" x14ac:dyDescent="0.3">
      <c r="A297" s="9"/>
      <c r="B297" s="9"/>
    </row>
    <row r="298" spans="1:2" x14ac:dyDescent="0.3">
      <c r="A298" s="9"/>
      <c r="B298" s="9"/>
    </row>
    <row r="299" spans="1:2" x14ac:dyDescent="0.3">
      <c r="A299" s="9"/>
      <c r="B299" s="9"/>
    </row>
    <row r="300" spans="1:2" x14ac:dyDescent="0.3">
      <c r="A300" s="9"/>
      <c r="B300" s="9"/>
    </row>
    <row r="301" spans="1:2" x14ac:dyDescent="0.3">
      <c r="A301" s="9"/>
      <c r="B301" s="9"/>
    </row>
    <row r="302" spans="1:2" x14ac:dyDescent="0.3">
      <c r="A302" s="9"/>
      <c r="B302" s="9"/>
    </row>
    <row r="303" spans="1:2" x14ac:dyDescent="0.3">
      <c r="A303" s="9"/>
      <c r="B303" s="9"/>
    </row>
    <row r="304" spans="1:2" x14ac:dyDescent="0.3">
      <c r="A304" s="9"/>
      <c r="B304" s="9"/>
    </row>
    <row r="305" spans="1:2" x14ac:dyDescent="0.3">
      <c r="A305" s="9"/>
      <c r="B305" s="9"/>
    </row>
    <row r="306" spans="1:2" x14ac:dyDescent="0.3">
      <c r="A306" s="9"/>
      <c r="B306" s="9"/>
    </row>
    <row r="307" spans="1:2" x14ac:dyDescent="0.3">
      <c r="A307" s="9"/>
      <c r="B307" s="9"/>
    </row>
    <row r="308" spans="1:2" x14ac:dyDescent="0.3">
      <c r="A308" s="9"/>
      <c r="B308" s="9"/>
    </row>
    <row r="309" spans="1:2" x14ac:dyDescent="0.3">
      <c r="A309" s="9"/>
      <c r="B309" s="9"/>
    </row>
    <row r="310" spans="1:2" x14ac:dyDescent="0.3">
      <c r="A310" s="9"/>
      <c r="B310" s="9"/>
    </row>
    <row r="311" spans="1:2" x14ac:dyDescent="0.3">
      <c r="A311" s="9"/>
      <c r="B311" s="9"/>
    </row>
    <row r="312" spans="1:2" x14ac:dyDescent="0.3">
      <c r="A312" s="9"/>
      <c r="B312" s="9"/>
    </row>
    <row r="313" spans="1:2" x14ac:dyDescent="0.3">
      <c r="A313" s="9"/>
      <c r="B313" s="9"/>
    </row>
    <row r="314" spans="1:2" x14ac:dyDescent="0.3">
      <c r="A314" s="9"/>
      <c r="B314" s="9"/>
    </row>
    <row r="315" spans="1:2" x14ac:dyDescent="0.3">
      <c r="A315" s="9"/>
      <c r="B315" s="9"/>
    </row>
    <row r="316" spans="1:2" x14ac:dyDescent="0.3">
      <c r="A316" s="9"/>
      <c r="B316" s="9"/>
    </row>
    <row r="317" spans="1:2" x14ac:dyDescent="0.3">
      <c r="A317" s="9"/>
      <c r="B317" s="9"/>
    </row>
    <row r="318" spans="1:2" x14ac:dyDescent="0.3">
      <c r="A318" s="9"/>
      <c r="B318" s="9"/>
    </row>
  </sheetData>
  <mergeCells count="2">
    <mergeCell ref="A1:B1"/>
    <mergeCell ref="A2:B2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A8314-532D-404A-BC3A-E611D62DC194}">
  <sheetPr codeName="Feuil4"/>
  <dimension ref="A1:G103"/>
  <sheetViews>
    <sheetView topLeftCell="A87" workbookViewId="0">
      <selection activeCell="F92" sqref="F92"/>
    </sheetView>
  </sheetViews>
  <sheetFormatPr baseColWidth="10" defaultColWidth="11.453125" defaultRowHeight="14" x14ac:dyDescent="0.3"/>
  <cols>
    <col min="1" max="1" width="23.08984375" style="2" customWidth="1"/>
    <col min="2" max="2" width="32.08984375" style="2" customWidth="1"/>
    <col min="3" max="5" width="11.453125" style="2"/>
    <col min="6" max="6" width="15.90625" style="2" customWidth="1"/>
    <col min="7" max="16384" width="11.453125" style="2"/>
  </cols>
  <sheetData>
    <row r="1" spans="1:7" x14ac:dyDescent="0.3">
      <c r="A1" s="225" t="s">
        <v>4</v>
      </c>
      <c r="B1" s="225"/>
    </row>
    <row r="2" spans="1:7" x14ac:dyDescent="0.3">
      <c r="A2" s="226" t="s">
        <v>5</v>
      </c>
      <c r="B2" s="226"/>
    </row>
    <row r="3" spans="1:7" ht="42" x14ac:dyDescent="0.3">
      <c r="A3" s="5" t="s">
        <v>6</v>
      </c>
      <c r="B3" s="5" t="s">
        <v>7</v>
      </c>
    </row>
    <row r="4" spans="1:7" x14ac:dyDescent="0.3">
      <c r="A4" s="10">
        <v>1</v>
      </c>
      <c r="B4" s="7">
        <v>109793</v>
      </c>
      <c r="E4" s="8"/>
    </row>
    <row r="5" spans="1:7" x14ac:dyDescent="0.3">
      <c r="A5" s="10">
        <v>2</v>
      </c>
      <c r="B5" s="7">
        <v>109793</v>
      </c>
    </row>
    <row r="6" spans="1:7" x14ac:dyDescent="0.3">
      <c r="A6" s="10">
        <v>3</v>
      </c>
      <c r="B6" s="7">
        <v>109793</v>
      </c>
      <c r="E6" s="8"/>
    </row>
    <row r="7" spans="1:7" x14ac:dyDescent="0.3">
      <c r="A7" s="10">
        <v>4</v>
      </c>
      <c r="B7" s="7">
        <v>109793</v>
      </c>
    </row>
    <row r="8" spans="1:7" x14ac:dyDescent="0.3">
      <c r="A8" s="10">
        <v>5</v>
      </c>
      <c r="B8" s="7">
        <v>109793</v>
      </c>
      <c r="E8" s="8"/>
    </row>
    <row r="9" spans="1:7" x14ac:dyDescent="0.3">
      <c r="A9" s="10">
        <v>6</v>
      </c>
      <c r="B9" s="7">
        <v>109793</v>
      </c>
    </row>
    <row r="10" spans="1:7" x14ac:dyDescent="0.3">
      <c r="A10" s="10">
        <v>7</v>
      </c>
      <c r="B10" s="7">
        <v>109793</v>
      </c>
      <c r="E10" s="8"/>
    </row>
    <row r="11" spans="1:7" x14ac:dyDescent="0.3">
      <c r="A11" s="10">
        <v>8</v>
      </c>
      <c r="B11" s="7">
        <v>109793</v>
      </c>
    </row>
    <row r="12" spans="1:7" x14ac:dyDescent="0.3">
      <c r="A12" s="10">
        <v>9</v>
      </c>
      <c r="B12" s="7">
        <v>109793</v>
      </c>
    </row>
    <row r="13" spans="1:7" x14ac:dyDescent="0.3">
      <c r="A13" s="10">
        <v>10</v>
      </c>
      <c r="B13" s="7">
        <v>109793</v>
      </c>
    </row>
    <row r="14" spans="1:7" x14ac:dyDescent="0.3">
      <c r="A14" s="10">
        <v>11</v>
      </c>
      <c r="B14" s="7">
        <v>109793</v>
      </c>
    </row>
    <row r="15" spans="1:7" x14ac:dyDescent="0.3">
      <c r="A15" s="10">
        <v>12</v>
      </c>
      <c r="B15" s="7">
        <v>109793</v>
      </c>
      <c r="F15" s="11"/>
      <c r="G15" s="12"/>
    </row>
    <row r="16" spans="1:7" x14ac:dyDescent="0.3">
      <c r="A16" s="10">
        <v>13</v>
      </c>
      <c r="B16" s="7">
        <v>109793</v>
      </c>
      <c r="F16" s="11"/>
      <c r="G16" s="12"/>
    </row>
    <row r="17" spans="1:3" x14ac:dyDescent="0.3">
      <c r="A17" s="10">
        <v>14</v>
      </c>
      <c r="B17" s="7">
        <v>109793</v>
      </c>
    </row>
    <row r="18" spans="1:3" x14ac:dyDescent="0.3">
      <c r="A18" s="10">
        <v>15</v>
      </c>
      <c r="B18" s="7">
        <v>109793</v>
      </c>
      <c r="C18" s="8"/>
    </row>
    <row r="19" spans="1:3" x14ac:dyDescent="0.3">
      <c r="A19" s="10">
        <v>16</v>
      </c>
      <c r="B19" s="7">
        <v>109793</v>
      </c>
    </row>
    <row r="20" spans="1:3" x14ac:dyDescent="0.3">
      <c r="A20" s="10">
        <v>17</v>
      </c>
      <c r="B20" s="7">
        <v>109793</v>
      </c>
    </row>
    <row r="21" spans="1:3" x14ac:dyDescent="0.3">
      <c r="A21" s="10">
        <v>18</v>
      </c>
      <c r="B21" s="7">
        <v>109793</v>
      </c>
    </row>
    <row r="22" spans="1:3" x14ac:dyDescent="0.3">
      <c r="A22" s="10">
        <v>19</v>
      </c>
      <c r="B22" s="7">
        <v>109793</v>
      </c>
    </row>
    <row r="23" spans="1:3" x14ac:dyDescent="0.3">
      <c r="A23" s="10">
        <v>20</v>
      </c>
      <c r="B23" s="7">
        <v>146384</v>
      </c>
    </row>
    <row r="24" spans="1:3" x14ac:dyDescent="0.3">
      <c r="A24" s="10">
        <v>21</v>
      </c>
      <c r="B24" s="7">
        <v>146384</v>
      </c>
    </row>
    <row r="25" spans="1:3" x14ac:dyDescent="0.3">
      <c r="A25" s="10">
        <v>22</v>
      </c>
      <c r="B25" s="7">
        <v>146384</v>
      </c>
    </row>
    <row r="26" spans="1:3" x14ac:dyDescent="0.3">
      <c r="A26" s="10">
        <v>23</v>
      </c>
      <c r="B26" s="7">
        <v>146384</v>
      </c>
    </row>
    <row r="27" spans="1:3" x14ac:dyDescent="0.3">
      <c r="A27" s="10">
        <v>24</v>
      </c>
      <c r="B27" s="7">
        <v>146384</v>
      </c>
    </row>
    <row r="28" spans="1:3" x14ac:dyDescent="0.3">
      <c r="A28" s="10">
        <v>25</v>
      </c>
      <c r="B28" s="7">
        <v>146384</v>
      </c>
    </row>
    <row r="29" spans="1:3" x14ac:dyDescent="0.3">
      <c r="A29" s="10">
        <v>26</v>
      </c>
      <c r="B29" s="7">
        <v>146384</v>
      </c>
    </row>
    <row r="30" spans="1:3" x14ac:dyDescent="0.3">
      <c r="A30" s="10">
        <v>27</v>
      </c>
      <c r="B30" s="7">
        <v>146384</v>
      </c>
    </row>
    <row r="31" spans="1:3" x14ac:dyDescent="0.3">
      <c r="A31" s="10">
        <v>28</v>
      </c>
      <c r="B31" s="7">
        <v>146384</v>
      </c>
    </row>
    <row r="32" spans="1:3" x14ac:dyDescent="0.3">
      <c r="A32" s="10">
        <v>29</v>
      </c>
      <c r="B32" s="7">
        <v>146384</v>
      </c>
    </row>
    <row r="33" spans="1:7" x14ac:dyDescent="0.3">
      <c r="A33" s="10">
        <v>30</v>
      </c>
      <c r="B33" s="7">
        <v>146384</v>
      </c>
    </row>
    <row r="34" spans="1:7" x14ac:dyDescent="0.3">
      <c r="A34" s="10">
        <v>31</v>
      </c>
      <c r="B34" s="7">
        <v>146384</v>
      </c>
    </row>
    <row r="35" spans="1:7" x14ac:dyDescent="0.3">
      <c r="A35" s="10">
        <v>32</v>
      </c>
      <c r="B35" s="7">
        <v>146384</v>
      </c>
      <c r="F35" s="11"/>
      <c r="G35" s="12"/>
    </row>
    <row r="36" spans="1:7" x14ac:dyDescent="0.3">
      <c r="A36" s="10">
        <v>33</v>
      </c>
      <c r="B36" s="7">
        <v>146384</v>
      </c>
      <c r="F36" s="11"/>
      <c r="G36" s="12"/>
    </row>
    <row r="37" spans="1:7" x14ac:dyDescent="0.3">
      <c r="A37" s="10">
        <v>34</v>
      </c>
      <c r="B37" s="7">
        <v>146384</v>
      </c>
    </row>
    <row r="38" spans="1:7" x14ac:dyDescent="0.3">
      <c r="A38" s="10">
        <v>35</v>
      </c>
      <c r="B38" s="7">
        <v>146384</v>
      </c>
    </row>
    <row r="39" spans="1:7" x14ac:dyDescent="0.3">
      <c r="A39" s="10">
        <v>36</v>
      </c>
      <c r="B39" s="7">
        <v>146384</v>
      </c>
    </row>
    <row r="40" spans="1:7" x14ac:dyDescent="0.3">
      <c r="A40" s="10">
        <v>37</v>
      </c>
      <c r="B40" s="7">
        <v>146384</v>
      </c>
    </row>
    <row r="41" spans="1:7" x14ac:dyDescent="0.3">
      <c r="A41" s="10">
        <v>38</v>
      </c>
      <c r="B41" s="7">
        <v>146384</v>
      </c>
    </row>
    <row r="42" spans="1:7" x14ac:dyDescent="0.3">
      <c r="A42" s="10">
        <v>39</v>
      </c>
      <c r="B42" s="7">
        <v>146384</v>
      </c>
    </row>
    <row r="43" spans="1:7" x14ac:dyDescent="0.3">
      <c r="A43" s="10">
        <v>40</v>
      </c>
      <c r="B43" s="7">
        <v>182987</v>
      </c>
    </row>
    <row r="44" spans="1:7" x14ac:dyDescent="0.3">
      <c r="A44" s="10">
        <v>41</v>
      </c>
      <c r="B44" s="7">
        <v>182987</v>
      </c>
    </row>
    <row r="45" spans="1:7" x14ac:dyDescent="0.3">
      <c r="A45" s="10">
        <v>42</v>
      </c>
      <c r="B45" s="7">
        <v>182987</v>
      </c>
    </row>
    <row r="46" spans="1:7" x14ac:dyDescent="0.3">
      <c r="A46" s="10">
        <v>43</v>
      </c>
      <c r="B46" s="7">
        <v>182987</v>
      </c>
    </row>
    <row r="47" spans="1:7" x14ac:dyDescent="0.3">
      <c r="A47" s="10">
        <v>44</v>
      </c>
      <c r="B47" s="7">
        <v>182987</v>
      </c>
    </row>
    <row r="48" spans="1:7" x14ac:dyDescent="0.3">
      <c r="A48" s="10">
        <v>45</v>
      </c>
      <c r="B48" s="7">
        <v>182987</v>
      </c>
    </row>
    <row r="49" spans="1:2" x14ac:dyDescent="0.3">
      <c r="A49" s="10">
        <v>46</v>
      </c>
      <c r="B49" s="7">
        <v>182987</v>
      </c>
    </row>
    <row r="50" spans="1:2" x14ac:dyDescent="0.3">
      <c r="A50" s="10">
        <v>47</v>
      </c>
      <c r="B50" s="7">
        <v>182987</v>
      </c>
    </row>
    <row r="51" spans="1:2" x14ac:dyDescent="0.3">
      <c r="A51" s="10">
        <v>48</v>
      </c>
      <c r="B51" s="7">
        <v>182987</v>
      </c>
    </row>
    <row r="52" spans="1:2" x14ac:dyDescent="0.3">
      <c r="A52" s="10">
        <v>49</v>
      </c>
      <c r="B52" s="7">
        <v>182987</v>
      </c>
    </row>
    <row r="53" spans="1:2" x14ac:dyDescent="0.3">
      <c r="A53" s="10">
        <v>50</v>
      </c>
      <c r="B53" s="7">
        <v>182987</v>
      </c>
    </row>
    <row r="54" spans="1:2" x14ac:dyDescent="0.3">
      <c r="A54" s="10">
        <v>51</v>
      </c>
      <c r="B54" s="7">
        <v>182987</v>
      </c>
    </row>
    <row r="55" spans="1:2" x14ac:dyDescent="0.3">
      <c r="A55" s="10">
        <v>52</v>
      </c>
      <c r="B55" s="7">
        <v>182987</v>
      </c>
    </row>
    <row r="56" spans="1:2" x14ac:dyDescent="0.3">
      <c r="A56" s="10">
        <v>53</v>
      </c>
      <c r="B56" s="7">
        <v>182987</v>
      </c>
    </row>
    <row r="57" spans="1:2" x14ac:dyDescent="0.3">
      <c r="A57" s="10">
        <v>54</v>
      </c>
      <c r="B57" s="7">
        <v>182987</v>
      </c>
    </row>
    <row r="58" spans="1:2" x14ac:dyDescent="0.3">
      <c r="A58" s="10">
        <v>55</v>
      </c>
      <c r="B58" s="7">
        <v>182987</v>
      </c>
    </row>
    <row r="59" spans="1:2" x14ac:dyDescent="0.3">
      <c r="A59" s="10">
        <v>56</v>
      </c>
      <c r="B59" s="7">
        <v>182987</v>
      </c>
    </row>
    <row r="60" spans="1:2" x14ac:dyDescent="0.3">
      <c r="A60" s="10">
        <v>57</v>
      </c>
      <c r="B60" s="7">
        <v>182987</v>
      </c>
    </row>
    <row r="61" spans="1:2" x14ac:dyDescent="0.3">
      <c r="A61" s="10">
        <v>58</v>
      </c>
      <c r="B61" s="7">
        <v>182987</v>
      </c>
    </row>
    <row r="62" spans="1:2" x14ac:dyDescent="0.3">
      <c r="A62" s="10">
        <v>59</v>
      </c>
      <c r="B62" s="7">
        <v>182987</v>
      </c>
    </row>
    <row r="63" spans="1:2" x14ac:dyDescent="0.3">
      <c r="A63" s="10">
        <v>60</v>
      </c>
      <c r="B63" s="7">
        <v>188843</v>
      </c>
    </row>
    <row r="64" spans="1:2" x14ac:dyDescent="0.3">
      <c r="A64" s="10">
        <v>61</v>
      </c>
      <c r="B64" s="7">
        <v>188843</v>
      </c>
    </row>
    <row r="65" spans="1:6" x14ac:dyDescent="0.3">
      <c r="A65" s="10">
        <v>62</v>
      </c>
      <c r="B65" s="7">
        <v>188843</v>
      </c>
    </row>
    <row r="66" spans="1:6" x14ac:dyDescent="0.3">
      <c r="A66" s="10">
        <v>63</v>
      </c>
      <c r="B66" s="7">
        <v>188843</v>
      </c>
    </row>
    <row r="67" spans="1:6" x14ac:dyDescent="0.3">
      <c r="A67" s="10">
        <v>64</v>
      </c>
      <c r="B67" s="7">
        <v>188843</v>
      </c>
    </row>
    <row r="68" spans="1:6" x14ac:dyDescent="0.3">
      <c r="A68" s="10">
        <v>65</v>
      </c>
      <c r="B68" s="7">
        <v>204581</v>
      </c>
    </row>
    <row r="69" spans="1:6" x14ac:dyDescent="0.3">
      <c r="A69" s="10">
        <v>66</v>
      </c>
      <c r="B69" s="7">
        <v>204581</v>
      </c>
      <c r="F69" s="12"/>
    </row>
    <row r="70" spans="1:6" x14ac:dyDescent="0.3">
      <c r="A70" s="10">
        <v>67</v>
      </c>
      <c r="B70" s="7">
        <v>204581</v>
      </c>
      <c r="E70" s="8"/>
      <c r="F70" s="12"/>
    </row>
    <row r="71" spans="1:6" x14ac:dyDescent="0.3">
      <c r="A71" s="10">
        <v>68</v>
      </c>
      <c r="B71" s="7">
        <v>204581</v>
      </c>
      <c r="F71" s="12"/>
    </row>
    <row r="72" spans="1:6" x14ac:dyDescent="0.3">
      <c r="A72" s="10">
        <v>69</v>
      </c>
      <c r="B72" s="7">
        <v>204581</v>
      </c>
      <c r="E72" s="8"/>
      <c r="F72" s="12"/>
    </row>
    <row r="73" spans="1:6" x14ac:dyDescent="0.3">
      <c r="A73" s="10">
        <v>70</v>
      </c>
      <c r="B73" s="7">
        <v>220316</v>
      </c>
    </row>
    <row r="74" spans="1:6" x14ac:dyDescent="0.3">
      <c r="A74" s="10">
        <v>71</v>
      </c>
      <c r="B74" s="7">
        <v>220316</v>
      </c>
      <c r="E74" s="8"/>
    </row>
    <row r="75" spans="1:6" x14ac:dyDescent="0.3">
      <c r="A75" s="10">
        <v>72</v>
      </c>
      <c r="B75" s="7">
        <v>220316</v>
      </c>
    </row>
    <row r="76" spans="1:6" x14ac:dyDescent="0.3">
      <c r="A76" s="10">
        <v>73</v>
      </c>
      <c r="B76" s="7">
        <v>220316</v>
      </c>
      <c r="E76" s="8"/>
    </row>
    <row r="77" spans="1:6" x14ac:dyDescent="0.3">
      <c r="A77" s="10">
        <v>74</v>
      </c>
      <c r="B77" s="7">
        <v>220316</v>
      </c>
    </row>
    <row r="78" spans="1:6" x14ac:dyDescent="0.3">
      <c r="A78" s="10">
        <v>75</v>
      </c>
      <c r="B78" s="7">
        <v>236057</v>
      </c>
      <c r="E78" s="8"/>
    </row>
    <row r="79" spans="1:6" x14ac:dyDescent="0.3">
      <c r="A79" s="10">
        <v>76</v>
      </c>
      <c r="B79" s="7">
        <v>236057</v>
      </c>
    </row>
    <row r="80" spans="1:6" x14ac:dyDescent="0.3">
      <c r="A80" s="10">
        <v>77</v>
      </c>
      <c r="B80" s="7">
        <v>236057</v>
      </c>
      <c r="E80" s="8"/>
    </row>
    <row r="81" spans="1:5" x14ac:dyDescent="0.3">
      <c r="A81" s="10">
        <v>78</v>
      </c>
      <c r="B81" s="7">
        <v>236057</v>
      </c>
    </row>
    <row r="82" spans="1:5" x14ac:dyDescent="0.3">
      <c r="A82" s="10">
        <v>79</v>
      </c>
      <c r="B82" s="7">
        <v>236057</v>
      </c>
      <c r="E82" s="8"/>
    </row>
    <row r="83" spans="1:5" x14ac:dyDescent="0.3">
      <c r="A83" s="10">
        <v>80</v>
      </c>
      <c r="B83" s="7">
        <v>251792</v>
      </c>
    </row>
    <row r="84" spans="1:5" x14ac:dyDescent="0.3">
      <c r="A84" s="10">
        <v>81</v>
      </c>
      <c r="B84" s="7">
        <v>251792</v>
      </c>
      <c r="E84" s="8"/>
    </row>
    <row r="85" spans="1:5" x14ac:dyDescent="0.3">
      <c r="A85" s="10">
        <v>82</v>
      </c>
      <c r="B85" s="7">
        <v>251792</v>
      </c>
    </row>
    <row r="86" spans="1:5" x14ac:dyDescent="0.3">
      <c r="A86" s="10">
        <v>83</v>
      </c>
      <c r="B86" s="7">
        <v>251792</v>
      </c>
    </row>
    <row r="87" spans="1:5" x14ac:dyDescent="0.3">
      <c r="A87" s="10">
        <v>84</v>
      </c>
      <c r="B87" s="7">
        <v>251792</v>
      </c>
    </row>
    <row r="88" spans="1:5" x14ac:dyDescent="0.3">
      <c r="A88" s="10">
        <v>85</v>
      </c>
      <c r="B88" s="7">
        <v>267527</v>
      </c>
    </row>
    <row r="89" spans="1:5" x14ac:dyDescent="0.3">
      <c r="A89" s="10">
        <v>86</v>
      </c>
      <c r="B89" s="7">
        <v>267527</v>
      </c>
    </row>
    <row r="90" spans="1:5" x14ac:dyDescent="0.3">
      <c r="A90" s="10">
        <v>87</v>
      </c>
      <c r="B90" s="7">
        <v>267527</v>
      </c>
    </row>
    <row r="91" spans="1:5" x14ac:dyDescent="0.3">
      <c r="A91" s="10">
        <v>88</v>
      </c>
      <c r="B91" s="7">
        <v>267527</v>
      </c>
    </row>
    <row r="92" spans="1:5" x14ac:dyDescent="0.3">
      <c r="A92" s="10">
        <v>89</v>
      </c>
      <c r="B92" s="7">
        <v>267527</v>
      </c>
    </row>
    <row r="93" spans="1:5" x14ac:dyDescent="0.3">
      <c r="A93" s="10">
        <v>90</v>
      </c>
      <c r="B93" s="7">
        <v>283261</v>
      </c>
    </row>
    <row r="94" spans="1:5" x14ac:dyDescent="0.3">
      <c r="A94" s="10">
        <v>91</v>
      </c>
      <c r="B94" s="7">
        <v>283261</v>
      </c>
    </row>
    <row r="95" spans="1:5" x14ac:dyDescent="0.3">
      <c r="A95" s="10">
        <v>92</v>
      </c>
      <c r="B95" s="7">
        <v>283261</v>
      </c>
    </row>
    <row r="96" spans="1:5" x14ac:dyDescent="0.3">
      <c r="A96" s="10">
        <v>93</v>
      </c>
      <c r="B96" s="7">
        <v>283261</v>
      </c>
    </row>
    <row r="97" spans="1:2" x14ac:dyDescent="0.3">
      <c r="A97" s="10">
        <v>94</v>
      </c>
      <c r="B97" s="7">
        <v>283261</v>
      </c>
    </row>
    <row r="98" spans="1:2" x14ac:dyDescent="0.3">
      <c r="A98" s="10">
        <v>95</v>
      </c>
      <c r="B98" s="7">
        <v>298996</v>
      </c>
    </row>
    <row r="99" spans="1:2" x14ac:dyDescent="0.3">
      <c r="A99" s="10">
        <v>96</v>
      </c>
      <c r="B99" s="7">
        <v>298996</v>
      </c>
    </row>
    <row r="100" spans="1:2" x14ac:dyDescent="0.3">
      <c r="A100" s="10">
        <v>97</v>
      </c>
      <c r="B100" s="7">
        <v>298996</v>
      </c>
    </row>
    <row r="101" spans="1:2" x14ac:dyDescent="0.3">
      <c r="A101" s="10">
        <v>98</v>
      </c>
      <c r="B101" s="7">
        <v>298996</v>
      </c>
    </row>
    <row r="102" spans="1:2" x14ac:dyDescent="0.3">
      <c r="A102" s="10">
        <v>99</v>
      </c>
      <c r="B102" s="7">
        <v>298996</v>
      </c>
    </row>
    <row r="103" spans="1:2" x14ac:dyDescent="0.3">
      <c r="A103" s="10">
        <v>100</v>
      </c>
      <c r="B103" s="7">
        <v>314731</v>
      </c>
    </row>
  </sheetData>
  <mergeCells count="2">
    <mergeCell ref="A1:B1"/>
    <mergeCell ref="A2:B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F7B38-88C4-4025-A3FB-0519D7832F31}">
  <sheetPr codeName="Feuil5"/>
  <dimension ref="A1:B27"/>
  <sheetViews>
    <sheetView workbookViewId="0">
      <selection activeCell="F92" sqref="F92"/>
    </sheetView>
  </sheetViews>
  <sheetFormatPr baseColWidth="10" defaultColWidth="11.453125" defaultRowHeight="14" x14ac:dyDescent="0.3"/>
  <cols>
    <col min="1" max="1" width="64.453125" style="2" customWidth="1"/>
    <col min="2" max="2" width="11.453125" style="13"/>
    <col min="3" max="16384" width="11.453125" style="2"/>
  </cols>
  <sheetData>
    <row r="1" spans="1:2" x14ac:dyDescent="0.3">
      <c r="A1" s="1" t="s">
        <v>8</v>
      </c>
    </row>
    <row r="2" spans="1:2" x14ac:dyDescent="0.3">
      <c r="A2" s="2" t="s">
        <v>9</v>
      </c>
    </row>
    <row r="3" spans="1:2" x14ac:dyDescent="0.3">
      <c r="A3" s="14" t="s">
        <v>10</v>
      </c>
      <c r="B3" s="15" t="s">
        <v>11</v>
      </c>
    </row>
    <row r="4" spans="1:2" x14ac:dyDescent="0.3">
      <c r="A4" s="3" t="s">
        <v>12</v>
      </c>
      <c r="B4" s="221">
        <v>1.2</v>
      </c>
    </row>
    <row r="5" spans="1:2" x14ac:dyDescent="0.3">
      <c r="A5" s="3" t="s">
        <v>13</v>
      </c>
      <c r="B5" s="221">
        <v>1.07</v>
      </c>
    </row>
    <row r="6" spans="1:2" x14ac:dyDescent="0.3">
      <c r="A6" s="3" t="s">
        <v>14</v>
      </c>
      <c r="B6" s="221">
        <v>1.02</v>
      </c>
    </row>
    <row r="7" spans="1:2" x14ac:dyDescent="0.3">
      <c r="A7" s="4" t="s">
        <v>15</v>
      </c>
      <c r="B7" s="222">
        <v>1</v>
      </c>
    </row>
    <row r="8" spans="1:2" x14ac:dyDescent="0.3">
      <c r="A8" s="4" t="s">
        <v>16</v>
      </c>
      <c r="B8" s="222">
        <v>1</v>
      </c>
    </row>
    <row r="9" spans="1:2" x14ac:dyDescent="0.3">
      <c r="A9" s="4" t="s">
        <v>17</v>
      </c>
      <c r="B9" s="222">
        <v>2</v>
      </c>
    </row>
    <row r="10" spans="1:2" x14ac:dyDescent="0.3">
      <c r="A10" s="4" t="s">
        <v>18</v>
      </c>
      <c r="B10" s="222">
        <v>1.6</v>
      </c>
    </row>
    <row r="11" spans="1:2" x14ac:dyDescent="0.3">
      <c r="A11" s="4" t="s">
        <v>19</v>
      </c>
      <c r="B11" s="222">
        <v>1.25</v>
      </c>
    </row>
    <row r="12" spans="1:2" x14ac:dyDescent="0.3">
      <c r="A12" s="3" t="s">
        <v>20</v>
      </c>
      <c r="B12" s="221">
        <v>1</v>
      </c>
    </row>
    <row r="13" spans="1:2" x14ac:dyDescent="0.3">
      <c r="A13" s="4" t="s">
        <v>21</v>
      </c>
      <c r="B13" s="222">
        <v>1.1499999999999999</v>
      </c>
    </row>
    <row r="14" spans="1:2" x14ac:dyDescent="0.3">
      <c r="A14" s="4" t="s">
        <v>22</v>
      </c>
      <c r="B14" s="222">
        <v>1.6</v>
      </c>
    </row>
    <row r="15" spans="1:2" x14ac:dyDescent="0.3">
      <c r="A15" s="4" t="s">
        <v>23</v>
      </c>
      <c r="B15" s="222">
        <v>1</v>
      </c>
    </row>
    <row r="16" spans="1:2" ht="16.5" customHeight="1" x14ac:dyDescent="0.3">
      <c r="A16" s="4" t="s">
        <v>24</v>
      </c>
      <c r="B16" s="222">
        <v>1.1200000000000001</v>
      </c>
    </row>
    <row r="17" spans="1:2" x14ac:dyDescent="0.3">
      <c r="A17" s="4" t="s">
        <v>25</v>
      </c>
      <c r="B17" s="222">
        <v>1</v>
      </c>
    </row>
    <row r="18" spans="1:2" x14ac:dyDescent="0.3">
      <c r="A18" s="4" t="s">
        <v>26</v>
      </c>
      <c r="B18" s="222">
        <v>1.03</v>
      </c>
    </row>
    <row r="19" spans="1:2" x14ac:dyDescent="0.3">
      <c r="A19" s="4" t="s">
        <v>27</v>
      </c>
      <c r="B19" s="222">
        <v>1.05</v>
      </c>
    </row>
    <row r="20" spans="1:2" x14ac:dyDescent="0.3">
      <c r="A20" s="4" t="s">
        <v>28</v>
      </c>
      <c r="B20" s="222">
        <v>1</v>
      </c>
    </row>
    <row r="21" spans="1:2" x14ac:dyDescent="0.3">
      <c r="A21" s="4" t="s">
        <v>29</v>
      </c>
      <c r="B21" s="222">
        <v>1</v>
      </c>
    </row>
    <row r="22" spans="1:2" x14ac:dyDescent="0.3">
      <c r="A22" s="3" t="s">
        <v>30</v>
      </c>
      <c r="B22" s="221">
        <v>1.07</v>
      </c>
    </row>
    <row r="23" spans="1:2" x14ac:dyDescent="0.3">
      <c r="A23" s="4" t="s">
        <v>31</v>
      </c>
      <c r="B23" s="222">
        <v>1.43</v>
      </c>
    </row>
    <row r="24" spans="1:2" x14ac:dyDescent="0.3">
      <c r="A24" s="4" t="s">
        <v>32</v>
      </c>
      <c r="B24" s="222">
        <v>4</v>
      </c>
    </row>
    <row r="25" spans="1:2" x14ac:dyDescent="0.3">
      <c r="A25" s="4" t="s">
        <v>33</v>
      </c>
      <c r="B25" s="222">
        <v>1.6</v>
      </c>
    </row>
    <row r="26" spans="1:2" x14ac:dyDescent="0.3">
      <c r="A26" s="3" t="s">
        <v>34</v>
      </c>
      <c r="B26" s="221">
        <v>1.1200000000000001</v>
      </c>
    </row>
    <row r="27" spans="1:2" x14ac:dyDescent="0.3">
      <c r="A27" s="3" t="s">
        <v>35</v>
      </c>
      <c r="B27" s="221">
        <v>1.05</v>
      </c>
    </row>
  </sheetData>
  <autoFilter ref="A3:B3" xr:uid="{BE4F7B38-88C4-4025-A3FB-0519D7832F31}">
    <sortState xmlns:xlrd2="http://schemas.microsoft.com/office/spreadsheetml/2017/richdata2" ref="A4:B27">
      <sortCondition ref="A3"/>
    </sortState>
  </autoFilter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C44D9-A131-4B6B-B053-6E2B17F92E1B}">
  <sheetPr codeName="Feuil3"/>
  <dimension ref="A1:H103"/>
  <sheetViews>
    <sheetView workbookViewId="0">
      <pane xSplit="1" ySplit="2" topLeftCell="B68" activePane="bottomRight" state="frozen"/>
      <selection activeCell="F92" sqref="F92"/>
      <selection pane="topRight" activeCell="F92" sqref="F92"/>
      <selection pane="bottomLeft" activeCell="F92" sqref="F92"/>
      <selection pane="bottomRight" activeCell="F92" sqref="F92"/>
    </sheetView>
  </sheetViews>
  <sheetFormatPr baseColWidth="10" defaultColWidth="11.453125" defaultRowHeight="14.5" x14ac:dyDescent="0.35"/>
  <cols>
    <col min="1" max="1" width="42.54296875" bestFit="1" customWidth="1"/>
    <col min="2" max="2" width="16.08984375" bestFit="1" customWidth="1"/>
    <col min="3" max="3" width="27.08984375" bestFit="1" customWidth="1"/>
    <col min="4" max="4" width="25.08984375" bestFit="1" customWidth="1"/>
  </cols>
  <sheetData>
    <row r="1" spans="1:8" x14ac:dyDescent="0.35">
      <c r="A1" s="227" t="s">
        <v>36</v>
      </c>
      <c r="B1" s="227"/>
      <c r="C1" s="227"/>
      <c r="D1" s="227"/>
    </row>
    <row r="2" spans="1:8" x14ac:dyDescent="0.35">
      <c r="A2" s="34" t="s">
        <v>37</v>
      </c>
      <c r="B2" s="35" t="s">
        <v>223</v>
      </c>
      <c r="C2" s="35" t="s">
        <v>224</v>
      </c>
      <c r="D2" s="35" t="s">
        <v>225</v>
      </c>
    </row>
    <row r="3" spans="1:8" x14ac:dyDescent="0.35">
      <c r="A3" s="34">
        <v>0</v>
      </c>
      <c r="B3" s="36">
        <v>0</v>
      </c>
      <c r="C3" s="36">
        <v>0</v>
      </c>
      <c r="D3" s="36">
        <v>0</v>
      </c>
    </row>
    <row r="4" spans="1:8" x14ac:dyDescent="0.35">
      <c r="A4" s="34">
        <v>1</v>
      </c>
      <c r="B4" s="36">
        <v>2100.3899371069183</v>
      </c>
      <c r="C4" s="36">
        <v>299.88050314465409</v>
      </c>
      <c r="D4" s="36">
        <v>25.84</v>
      </c>
      <c r="F4" s="195"/>
      <c r="G4" s="195"/>
      <c r="H4" s="195"/>
    </row>
    <row r="5" spans="1:8" x14ac:dyDescent="0.35">
      <c r="A5" s="34">
        <v>2</v>
      </c>
      <c r="B5" s="36">
        <v>2100.3899371069183</v>
      </c>
      <c r="C5" s="36">
        <v>299.88050314465409</v>
      </c>
      <c r="D5" s="36">
        <v>51.68</v>
      </c>
      <c r="F5" s="195"/>
      <c r="G5" s="195"/>
      <c r="H5" s="195"/>
    </row>
    <row r="6" spans="1:8" x14ac:dyDescent="0.35">
      <c r="A6" s="34">
        <v>3</v>
      </c>
      <c r="B6" s="36">
        <v>2100.3899371069183</v>
      </c>
      <c r="C6" s="36">
        <v>299.88050314465409</v>
      </c>
      <c r="D6" s="36">
        <v>77.52</v>
      </c>
      <c r="F6" s="195"/>
      <c r="G6" s="195"/>
      <c r="H6" s="195"/>
    </row>
    <row r="7" spans="1:8" x14ac:dyDescent="0.35">
      <c r="A7" s="34">
        <v>4</v>
      </c>
      <c r="B7" s="36">
        <v>2100.3899371069183</v>
      </c>
      <c r="C7" s="36">
        <v>299.88050314465409</v>
      </c>
      <c r="D7" s="36">
        <v>103.36</v>
      </c>
      <c r="F7" s="195"/>
      <c r="G7" s="195"/>
      <c r="H7" s="195"/>
    </row>
    <row r="8" spans="1:8" x14ac:dyDescent="0.35">
      <c r="A8" s="34">
        <v>5</v>
      </c>
      <c r="B8" s="36">
        <v>2100.3899371069183</v>
      </c>
      <c r="C8" s="36">
        <v>299.88050314465409</v>
      </c>
      <c r="D8" s="36">
        <v>129.19999999999999</v>
      </c>
      <c r="F8" s="195"/>
      <c r="G8" s="195"/>
      <c r="H8" s="195"/>
    </row>
    <row r="9" spans="1:8" x14ac:dyDescent="0.35">
      <c r="A9" s="34">
        <v>6</v>
      </c>
      <c r="B9" s="36">
        <v>2100.3899371069183</v>
      </c>
      <c r="C9" s="36">
        <v>299.88050314465409</v>
      </c>
      <c r="D9" s="36">
        <v>155.04</v>
      </c>
      <c r="F9" s="195"/>
      <c r="G9" s="195"/>
      <c r="H9" s="195"/>
    </row>
    <row r="10" spans="1:8" x14ac:dyDescent="0.35">
      <c r="A10" s="34">
        <v>7</v>
      </c>
      <c r="B10" s="36">
        <v>2100.3899371069183</v>
      </c>
      <c r="C10" s="36">
        <v>299.88050314465409</v>
      </c>
      <c r="D10" s="36">
        <v>180.88</v>
      </c>
      <c r="F10" s="195"/>
      <c r="G10" s="195"/>
      <c r="H10" s="195"/>
    </row>
    <row r="11" spans="1:8" x14ac:dyDescent="0.35">
      <c r="A11" s="34">
        <v>8</v>
      </c>
      <c r="B11" s="36">
        <v>2100.3899371069183</v>
      </c>
      <c r="C11" s="36">
        <v>299.88050314465409</v>
      </c>
      <c r="D11" s="36">
        <v>206.72</v>
      </c>
      <c r="F11" s="195"/>
      <c r="G11" s="195"/>
      <c r="H11" s="195"/>
    </row>
    <row r="12" spans="1:8" x14ac:dyDescent="0.35">
      <c r="A12" s="34">
        <v>9</v>
      </c>
      <c r="B12" s="36">
        <v>2100.3899371069183</v>
      </c>
      <c r="C12" s="36">
        <v>299.88050314465409</v>
      </c>
      <c r="D12" s="36">
        <v>232.56</v>
      </c>
      <c r="F12" s="195"/>
      <c r="G12" s="195"/>
      <c r="H12" s="195"/>
    </row>
    <row r="13" spans="1:8" x14ac:dyDescent="0.35">
      <c r="A13" s="34">
        <v>10</v>
      </c>
      <c r="B13" s="36">
        <v>2100.3899371069183</v>
      </c>
      <c r="C13" s="36">
        <v>299.88050314465409</v>
      </c>
      <c r="D13" s="36">
        <v>258.39999999999998</v>
      </c>
      <c r="F13" s="195"/>
      <c r="G13" s="195"/>
      <c r="H13" s="195"/>
    </row>
    <row r="14" spans="1:8" x14ac:dyDescent="0.35">
      <c r="A14" s="34">
        <v>11</v>
      </c>
      <c r="B14" s="36">
        <v>2100.3899371069183</v>
      </c>
      <c r="C14" s="36">
        <v>299.88050314465409</v>
      </c>
      <c r="D14" s="36">
        <v>284.24</v>
      </c>
      <c r="F14" s="195"/>
      <c r="G14" s="195"/>
      <c r="H14" s="195"/>
    </row>
    <row r="15" spans="1:8" x14ac:dyDescent="0.35">
      <c r="A15" s="34">
        <v>12</v>
      </c>
      <c r="B15" s="36">
        <v>2100.3899371069183</v>
      </c>
      <c r="C15" s="36">
        <v>299.88050314465409</v>
      </c>
      <c r="D15" s="36">
        <v>310.08</v>
      </c>
      <c r="F15" s="195"/>
      <c r="G15" s="195"/>
      <c r="H15" s="195"/>
    </row>
    <row r="16" spans="1:8" x14ac:dyDescent="0.35">
      <c r="A16" s="34">
        <v>13</v>
      </c>
      <c r="B16" s="36">
        <v>2100.3899371069183</v>
      </c>
      <c r="C16" s="36">
        <v>299.88050314465409</v>
      </c>
      <c r="D16" s="36">
        <v>335.92</v>
      </c>
      <c r="F16" s="195"/>
      <c r="G16" s="195"/>
      <c r="H16" s="195"/>
    </row>
    <row r="17" spans="1:8" x14ac:dyDescent="0.35">
      <c r="A17" s="34">
        <v>14</v>
      </c>
      <c r="B17" s="36">
        <v>2100.3899371069183</v>
      </c>
      <c r="C17" s="36">
        <v>299.88050314465409</v>
      </c>
      <c r="D17" s="36">
        <v>361.76</v>
      </c>
      <c r="F17" s="195"/>
      <c r="G17" s="195"/>
      <c r="H17" s="195"/>
    </row>
    <row r="18" spans="1:8" x14ac:dyDescent="0.35">
      <c r="A18" s="34">
        <v>15</v>
      </c>
      <c r="B18" s="36">
        <v>2100.3899371069183</v>
      </c>
      <c r="C18" s="36">
        <v>299.88050314465409</v>
      </c>
      <c r="D18" s="36">
        <v>387.6</v>
      </c>
      <c r="F18" s="195"/>
      <c r="G18" s="195"/>
      <c r="H18" s="195"/>
    </row>
    <row r="19" spans="1:8" x14ac:dyDescent="0.35">
      <c r="A19" s="34">
        <v>16</v>
      </c>
      <c r="B19" s="36">
        <v>2100.3899371069183</v>
      </c>
      <c r="C19" s="36">
        <v>299.88050314465409</v>
      </c>
      <c r="D19" s="36">
        <v>413.44</v>
      </c>
      <c r="F19" s="195"/>
      <c r="G19" s="195"/>
      <c r="H19" s="195"/>
    </row>
    <row r="20" spans="1:8" x14ac:dyDescent="0.35">
      <c r="A20" s="34">
        <v>17</v>
      </c>
      <c r="B20" s="36">
        <v>2100.3899371069183</v>
      </c>
      <c r="C20" s="36">
        <v>299.88050314465409</v>
      </c>
      <c r="D20" s="36">
        <v>439.28</v>
      </c>
      <c r="F20" s="195"/>
      <c r="G20" s="195"/>
      <c r="H20" s="195"/>
    </row>
    <row r="21" spans="1:8" x14ac:dyDescent="0.35">
      <c r="A21" s="34">
        <v>18</v>
      </c>
      <c r="B21" s="36">
        <v>2100.3899371069183</v>
      </c>
      <c r="C21" s="36">
        <v>299.88050314465409</v>
      </c>
      <c r="D21" s="36">
        <v>465.12</v>
      </c>
      <c r="F21" s="195"/>
      <c r="G21" s="195"/>
      <c r="H21" s="195"/>
    </row>
    <row r="22" spans="1:8" x14ac:dyDescent="0.35">
      <c r="A22" s="34">
        <v>19</v>
      </c>
      <c r="B22" s="36">
        <v>2100.3899371069183</v>
      </c>
      <c r="C22" s="36">
        <v>299.88050314465409</v>
      </c>
      <c r="D22" s="36">
        <v>490.96</v>
      </c>
      <c r="F22" s="195"/>
      <c r="G22" s="195"/>
      <c r="H22" s="195"/>
    </row>
    <row r="23" spans="1:8" x14ac:dyDescent="0.35">
      <c r="A23" s="34">
        <v>20</v>
      </c>
      <c r="B23" s="36">
        <v>2169.7264150943397</v>
      </c>
      <c r="C23" s="36">
        <v>399.82075471698113</v>
      </c>
      <c r="D23" s="36">
        <v>516.79999999999995</v>
      </c>
      <c r="F23" s="195"/>
      <c r="G23" s="195"/>
      <c r="H23" s="195"/>
    </row>
    <row r="24" spans="1:8" x14ac:dyDescent="0.35">
      <c r="A24" s="34">
        <v>21</v>
      </c>
      <c r="B24" s="36">
        <v>2239.0786163522012</v>
      </c>
      <c r="C24" s="36">
        <v>399.82075471698113</v>
      </c>
      <c r="D24" s="36">
        <v>542.64</v>
      </c>
      <c r="F24" s="195"/>
      <c r="G24" s="195"/>
      <c r="H24" s="195"/>
    </row>
    <row r="25" spans="1:8" x14ac:dyDescent="0.35">
      <c r="A25" s="34">
        <v>22</v>
      </c>
      <c r="B25" s="36">
        <v>2308.4182389937105</v>
      </c>
      <c r="C25" s="36">
        <v>399.82075471698113</v>
      </c>
      <c r="D25" s="36">
        <v>568.48</v>
      </c>
      <c r="F25" s="195"/>
      <c r="G25" s="195"/>
      <c r="H25" s="195"/>
    </row>
    <row r="26" spans="1:8" x14ac:dyDescent="0.35">
      <c r="A26" s="34">
        <v>23</v>
      </c>
      <c r="B26" s="36">
        <v>2377.7704402515724</v>
      </c>
      <c r="C26" s="36">
        <v>399.82075471698113</v>
      </c>
      <c r="D26" s="36">
        <v>594.32000000000005</v>
      </c>
      <c r="F26" s="195"/>
      <c r="G26" s="195"/>
      <c r="H26" s="195"/>
    </row>
    <row r="27" spans="1:8" x14ac:dyDescent="0.35">
      <c r="A27" s="34">
        <v>24</v>
      </c>
      <c r="B27" s="36">
        <v>2447.135220125786</v>
      </c>
      <c r="C27" s="36">
        <v>399.82075471698113</v>
      </c>
      <c r="D27" s="36">
        <v>620.16</v>
      </c>
      <c r="F27" s="195"/>
      <c r="G27" s="195"/>
      <c r="H27" s="195"/>
    </row>
    <row r="28" spans="1:8" x14ac:dyDescent="0.35">
      <c r="A28" s="34">
        <v>25</v>
      </c>
      <c r="B28" s="36">
        <v>2516.4622641509436</v>
      </c>
      <c r="C28" s="36">
        <v>399.82075471698113</v>
      </c>
      <c r="D28" s="36">
        <v>646</v>
      </c>
      <c r="F28" s="195"/>
      <c r="G28" s="195"/>
      <c r="H28" s="195"/>
    </row>
    <row r="29" spans="1:8" x14ac:dyDescent="0.35">
      <c r="A29" s="34">
        <v>26</v>
      </c>
      <c r="B29" s="36">
        <v>2585.817610062893</v>
      </c>
      <c r="C29" s="36">
        <v>399.82075471698113</v>
      </c>
      <c r="D29" s="36">
        <v>671.84</v>
      </c>
      <c r="F29" s="195"/>
      <c r="G29" s="195"/>
      <c r="H29" s="195"/>
    </row>
    <row r="30" spans="1:8" x14ac:dyDescent="0.35">
      <c r="A30" s="34">
        <v>27</v>
      </c>
      <c r="B30" s="36">
        <v>2655.1635220125786</v>
      </c>
      <c r="C30" s="36">
        <v>399.82075471698113</v>
      </c>
      <c r="D30" s="36">
        <v>697.68</v>
      </c>
      <c r="F30" s="195"/>
      <c r="G30" s="195"/>
      <c r="H30" s="195"/>
    </row>
    <row r="31" spans="1:8" x14ac:dyDescent="0.35">
      <c r="A31" s="34">
        <v>28</v>
      </c>
      <c r="B31" s="36">
        <v>2724.5125786163521</v>
      </c>
      <c r="C31" s="36">
        <v>399.82075471698113</v>
      </c>
      <c r="D31" s="36">
        <v>723.52</v>
      </c>
      <c r="F31" s="195"/>
      <c r="G31" s="195"/>
      <c r="H31" s="195"/>
    </row>
    <row r="32" spans="1:8" x14ac:dyDescent="0.35">
      <c r="A32" s="34">
        <v>29</v>
      </c>
      <c r="B32" s="36">
        <v>2793.8773584905662</v>
      </c>
      <c r="C32" s="36">
        <v>399.82075471698113</v>
      </c>
      <c r="D32" s="36">
        <v>749.36</v>
      </c>
      <c r="F32" s="195"/>
      <c r="G32" s="195"/>
      <c r="H32" s="195"/>
    </row>
    <row r="33" spans="1:8" x14ac:dyDescent="0.35">
      <c r="A33" s="34">
        <v>30</v>
      </c>
      <c r="B33" s="36">
        <v>2863.2106918238992</v>
      </c>
      <c r="C33" s="36">
        <v>399.82075471698113</v>
      </c>
      <c r="D33" s="36">
        <v>775.2</v>
      </c>
      <c r="F33" s="195"/>
      <c r="G33" s="195"/>
      <c r="H33" s="195"/>
    </row>
    <row r="34" spans="1:8" x14ac:dyDescent="0.35">
      <c r="A34" s="34">
        <v>31</v>
      </c>
      <c r="B34" s="36">
        <v>2932.5597484276727</v>
      </c>
      <c r="C34" s="36">
        <v>399.82075471698113</v>
      </c>
      <c r="D34" s="36">
        <v>801.04</v>
      </c>
      <c r="F34" s="195"/>
      <c r="G34" s="195"/>
      <c r="H34" s="195"/>
    </row>
    <row r="35" spans="1:8" x14ac:dyDescent="0.35">
      <c r="A35" s="34">
        <v>32</v>
      </c>
      <c r="B35" s="36">
        <v>3001.9056603773583</v>
      </c>
      <c r="C35" s="36">
        <v>399.82075471698113</v>
      </c>
      <c r="D35" s="36">
        <v>826.88</v>
      </c>
      <c r="F35" s="195"/>
      <c r="G35" s="195"/>
      <c r="H35" s="195"/>
    </row>
    <row r="36" spans="1:8" x14ac:dyDescent="0.35">
      <c r="A36" s="34">
        <v>33</v>
      </c>
      <c r="B36" s="36">
        <v>3071.248427672956</v>
      </c>
      <c r="C36" s="36">
        <v>399.82075471698113</v>
      </c>
      <c r="D36" s="36">
        <v>852.72</v>
      </c>
      <c r="F36" s="195"/>
      <c r="G36" s="195"/>
      <c r="H36" s="195"/>
    </row>
    <row r="37" spans="1:8" x14ac:dyDescent="0.35">
      <c r="A37" s="34">
        <v>34</v>
      </c>
      <c r="B37" s="36">
        <v>3140.616352201258</v>
      </c>
      <c r="C37" s="36">
        <v>399.82075471698113</v>
      </c>
      <c r="D37" s="36">
        <v>878.56</v>
      </c>
      <c r="F37" s="195"/>
      <c r="G37" s="195"/>
      <c r="H37" s="195"/>
    </row>
    <row r="38" spans="1:8" x14ac:dyDescent="0.35">
      <c r="A38" s="34">
        <v>35</v>
      </c>
      <c r="B38" s="36">
        <v>3209.9748427672957</v>
      </c>
      <c r="C38" s="36">
        <v>399.82075471698113</v>
      </c>
      <c r="D38" s="36">
        <v>904.4</v>
      </c>
      <c r="F38" s="195"/>
      <c r="G38" s="195"/>
      <c r="H38" s="195"/>
    </row>
    <row r="39" spans="1:8" x14ac:dyDescent="0.35">
      <c r="A39" s="34">
        <v>36</v>
      </c>
      <c r="B39" s="36">
        <v>3279.3113207547171</v>
      </c>
      <c r="C39" s="36">
        <v>399.82075471698113</v>
      </c>
      <c r="D39" s="36">
        <v>930.24</v>
      </c>
      <c r="F39" s="195"/>
      <c r="G39" s="195"/>
      <c r="H39" s="195"/>
    </row>
    <row r="40" spans="1:8" x14ac:dyDescent="0.35">
      <c r="A40" s="34">
        <v>37</v>
      </c>
      <c r="B40" s="36">
        <v>3348.6666666666665</v>
      </c>
      <c r="C40" s="36">
        <v>399.82075471698113</v>
      </c>
      <c r="D40" s="36">
        <v>956.08</v>
      </c>
      <c r="F40" s="195"/>
      <c r="G40" s="195"/>
      <c r="H40" s="195"/>
    </row>
    <row r="41" spans="1:8" x14ac:dyDescent="0.35">
      <c r="A41" s="34">
        <v>38</v>
      </c>
      <c r="B41" s="36">
        <v>3418.0031446540879</v>
      </c>
      <c r="C41" s="36">
        <v>399.82075471698113</v>
      </c>
      <c r="D41" s="36">
        <v>981.92</v>
      </c>
      <c r="F41" s="195"/>
      <c r="G41" s="195"/>
      <c r="H41" s="195"/>
    </row>
    <row r="42" spans="1:8" x14ac:dyDescent="0.35">
      <c r="A42" s="34">
        <v>39</v>
      </c>
      <c r="B42" s="36">
        <v>3487.3584905660377</v>
      </c>
      <c r="C42" s="36">
        <v>399.82075471698113</v>
      </c>
      <c r="D42" s="36">
        <v>1007.76</v>
      </c>
      <c r="F42" s="195"/>
      <c r="G42" s="195"/>
      <c r="H42" s="195"/>
    </row>
    <row r="43" spans="1:8" x14ac:dyDescent="0.35">
      <c r="A43" s="34">
        <v>40</v>
      </c>
      <c r="B43" s="36">
        <v>3625.3553459119498</v>
      </c>
      <c r="C43" s="36">
        <v>499.79559748427675</v>
      </c>
      <c r="D43" s="36">
        <v>1033.5999999999999</v>
      </c>
      <c r="F43" s="195"/>
      <c r="G43" s="195"/>
      <c r="H43" s="195"/>
    </row>
    <row r="44" spans="1:8" x14ac:dyDescent="0.35">
      <c r="A44" s="34">
        <v>41</v>
      </c>
      <c r="B44" s="36">
        <v>3694.7106918238992</v>
      </c>
      <c r="C44" s="36">
        <v>499.79559748427675</v>
      </c>
      <c r="D44" s="36">
        <v>1059.44</v>
      </c>
      <c r="F44" s="195"/>
      <c r="G44" s="195"/>
      <c r="H44" s="195"/>
    </row>
    <row r="45" spans="1:8" x14ac:dyDescent="0.35">
      <c r="A45" s="34">
        <v>42</v>
      </c>
      <c r="B45" s="36">
        <v>3764.0628930817611</v>
      </c>
      <c r="C45" s="36">
        <v>499.79559748427675</v>
      </c>
      <c r="D45" s="36">
        <v>1085.28</v>
      </c>
      <c r="F45" s="195"/>
      <c r="G45" s="195"/>
      <c r="H45" s="195"/>
    </row>
    <row r="46" spans="1:8" x14ac:dyDescent="0.35">
      <c r="A46" s="34">
        <v>43</v>
      </c>
      <c r="B46" s="36">
        <v>3833.3962264150941</v>
      </c>
      <c r="C46" s="36">
        <v>499.79559748427675</v>
      </c>
      <c r="D46" s="36">
        <v>1111.1199999999999</v>
      </c>
      <c r="F46" s="195"/>
      <c r="G46" s="195"/>
      <c r="H46" s="195"/>
    </row>
    <row r="47" spans="1:8" x14ac:dyDescent="0.35">
      <c r="A47" s="34">
        <v>44</v>
      </c>
      <c r="B47" s="36">
        <v>3902.7452830188681</v>
      </c>
      <c r="C47" s="36">
        <v>499.79559748427675</v>
      </c>
      <c r="D47" s="36">
        <v>1136.96</v>
      </c>
      <c r="F47" s="195"/>
      <c r="G47" s="195"/>
      <c r="H47" s="195"/>
    </row>
    <row r="48" spans="1:8" x14ac:dyDescent="0.35">
      <c r="A48" s="34">
        <v>45</v>
      </c>
      <c r="B48" s="36">
        <v>3972.1037735849059</v>
      </c>
      <c r="C48" s="36">
        <v>499.79559748427675</v>
      </c>
      <c r="D48" s="36">
        <v>1162.8</v>
      </c>
      <c r="F48" s="195"/>
      <c r="G48" s="195"/>
      <c r="H48" s="195"/>
    </row>
    <row r="49" spans="1:8" x14ac:dyDescent="0.35">
      <c r="A49" s="34">
        <v>46</v>
      </c>
      <c r="B49" s="36">
        <v>4041.4622641509436</v>
      </c>
      <c r="C49" s="36">
        <v>499.79559748427675</v>
      </c>
      <c r="D49" s="36">
        <v>1188.6400000000001</v>
      </c>
      <c r="F49" s="195"/>
      <c r="G49" s="195"/>
      <c r="H49" s="195"/>
    </row>
    <row r="50" spans="1:8" x14ac:dyDescent="0.35">
      <c r="A50" s="34">
        <v>47</v>
      </c>
      <c r="B50" s="36">
        <v>4110.8176100628934</v>
      </c>
      <c r="C50" s="36">
        <v>499.79559748427675</v>
      </c>
      <c r="D50" s="36">
        <v>1214.48</v>
      </c>
      <c r="F50" s="195"/>
      <c r="G50" s="195"/>
      <c r="H50" s="195"/>
    </row>
    <row r="51" spans="1:8" x14ac:dyDescent="0.35">
      <c r="A51" s="34">
        <v>48</v>
      </c>
      <c r="B51" s="36">
        <v>4180.1603773584902</v>
      </c>
      <c r="C51" s="36">
        <v>499.79559748427675</v>
      </c>
      <c r="D51" s="36">
        <v>1240.32</v>
      </c>
      <c r="F51" s="195"/>
      <c r="G51" s="195"/>
      <c r="H51" s="195"/>
    </row>
    <row r="52" spans="1:8" x14ac:dyDescent="0.35">
      <c r="A52" s="34">
        <v>49</v>
      </c>
      <c r="B52" s="36">
        <v>4249.5094339622638</v>
      </c>
      <c r="C52" s="36">
        <v>499.79559748427675</v>
      </c>
      <c r="D52" s="36">
        <v>1266.1600000000001</v>
      </c>
      <c r="F52" s="195"/>
      <c r="G52" s="195"/>
      <c r="H52" s="195"/>
    </row>
    <row r="53" spans="1:8" x14ac:dyDescent="0.35">
      <c r="A53" s="34">
        <v>50</v>
      </c>
      <c r="B53" s="36">
        <v>4318.8396226415098</v>
      </c>
      <c r="C53" s="36">
        <v>499.79559748427675</v>
      </c>
      <c r="D53" s="36">
        <v>1292</v>
      </c>
      <c r="F53" s="195"/>
      <c r="G53" s="195"/>
      <c r="H53" s="195"/>
    </row>
    <row r="54" spans="1:8" x14ac:dyDescent="0.35">
      <c r="A54" s="34">
        <v>51</v>
      </c>
      <c r="B54" s="36">
        <v>4388.2106918238997</v>
      </c>
      <c r="C54" s="36">
        <v>499.79559748427675</v>
      </c>
      <c r="D54" s="36">
        <v>1317.84</v>
      </c>
      <c r="F54" s="195"/>
      <c r="G54" s="195"/>
      <c r="H54" s="195"/>
    </row>
    <row r="55" spans="1:8" x14ac:dyDescent="0.35">
      <c r="A55" s="34">
        <v>52</v>
      </c>
      <c r="B55" s="36">
        <v>4457.5534591194964</v>
      </c>
      <c r="C55" s="36">
        <v>499.79559748427675</v>
      </c>
      <c r="D55" s="36">
        <v>1343.68</v>
      </c>
      <c r="F55" s="195"/>
      <c r="G55" s="195"/>
      <c r="H55" s="195"/>
    </row>
    <row r="56" spans="1:8" x14ac:dyDescent="0.35">
      <c r="A56" s="34">
        <v>53</v>
      </c>
      <c r="B56" s="36">
        <v>4526.9088050314467</v>
      </c>
      <c r="C56" s="36">
        <v>499.79559748427675</v>
      </c>
      <c r="D56" s="36">
        <v>1369.52</v>
      </c>
      <c r="F56" s="195"/>
      <c r="G56" s="195"/>
      <c r="H56" s="195"/>
    </row>
    <row r="57" spans="1:8" x14ac:dyDescent="0.35">
      <c r="A57" s="34">
        <v>54</v>
      </c>
      <c r="B57" s="36">
        <v>4596.2578616352203</v>
      </c>
      <c r="C57" s="36">
        <v>499.79559748427675</v>
      </c>
      <c r="D57" s="36">
        <v>1395.36</v>
      </c>
      <c r="F57" s="195"/>
      <c r="G57" s="195"/>
      <c r="H57" s="195"/>
    </row>
    <row r="58" spans="1:8" x14ac:dyDescent="0.35">
      <c r="A58" s="34">
        <v>55</v>
      </c>
      <c r="B58" s="36">
        <v>4734.2610062893082</v>
      </c>
      <c r="C58" s="36">
        <v>499.79559748427675</v>
      </c>
      <c r="D58" s="36">
        <v>1421.2</v>
      </c>
      <c r="F58" s="195"/>
      <c r="G58" s="195"/>
      <c r="H58" s="195"/>
    </row>
    <row r="59" spans="1:8" x14ac:dyDescent="0.35">
      <c r="A59" s="34">
        <v>56</v>
      </c>
      <c r="B59" s="36">
        <v>4803.6100628930817</v>
      </c>
      <c r="C59" s="36">
        <v>499.79559748427675</v>
      </c>
      <c r="D59" s="36">
        <v>1447.04</v>
      </c>
      <c r="F59" s="195"/>
      <c r="G59" s="195"/>
      <c r="H59" s="195"/>
    </row>
    <row r="60" spans="1:8" x14ac:dyDescent="0.35">
      <c r="A60" s="34">
        <v>57</v>
      </c>
      <c r="B60" s="36">
        <v>4872.9654088050311</v>
      </c>
      <c r="C60" s="36">
        <v>499.79559748427675</v>
      </c>
      <c r="D60" s="36">
        <v>1472.8799999999999</v>
      </c>
      <c r="F60" s="195"/>
      <c r="G60" s="195"/>
      <c r="H60" s="195"/>
    </row>
    <row r="61" spans="1:8" x14ac:dyDescent="0.35">
      <c r="A61" s="34">
        <v>58</v>
      </c>
      <c r="B61" s="36">
        <v>4942.3018867924529</v>
      </c>
      <c r="C61" s="36">
        <v>499.79559748427675</v>
      </c>
      <c r="D61" s="36">
        <v>1498.72</v>
      </c>
      <c r="F61" s="195"/>
      <c r="G61" s="195"/>
      <c r="H61" s="195"/>
    </row>
    <row r="62" spans="1:8" x14ac:dyDescent="0.35">
      <c r="A62" s="34">
        <v>59</v>
      </c>
      <c r="B62" s="36">
        <v>5011.6509433962265</v>
      </c>
      <c r="C62" s="36">
        <v>499.79559748427675</v>
      </c>
      <c r="D62" s="36">
        <v>1524.56</v>
      </c>
      <c r="F62" s="195"/>
      <c r="G62" s="195"/>
      <c r="H62" s="195"/>
    </row>
    <row r="63" spans="1:8" x14ac:dyDescent="0.35">
      <c r="A63" s="34">
        <v>60</v>
      </c>
      <c r="B63" s="36">
        <v>5081.0094339622638</v>
      </c>
      <c r="C63" s="36">
        <v>515.79245283018872</v>
      </c>
      <c r="D63" s="36">
        <v>1550.4</v>
      </c>
      <c r="F63" s="195"/>
      <c r="G63" s="195"/>
      <c r="H63" s="195"/>
    </row>
    <row r="64" spans="1:8" x14ac:dyDescent="0.35">
      <c r="A64" s="34">
        <v>61</v>
      </c>
      <c r="B64" s="36">
        <v>5150.3396226415098</v>
      </c>
      <c r="C64" s="36">
        <v>515.79245283018872</v>
      </c>
      <c r="D64" s="36">
        <v>1576.24</v>
      </c>
      <c r="F64" s="195"/>
      <c r="G64" s="195"/>
      <c r="H64" s="195"/>
    </row>
    <row r="65" spans="1:8" x14ac:dyDescent="0.35">
      <c r="A65" s="34">
        <v>62</v>
      </c>
      <c r="B65" s="36">
        <v>5219.6949685534591</v>
      </c>
      <c r="C65" s="36">
        <v>515.79245283018872</v>
      </c>
      <c r="D65" s="36">
        <v>1602.08</v>
      </c>
      <c r="F65" s="195"/>
      <c r="G65" s="195"/>
      <c r="H65" s="195"/>
    </row>
    <row r="66" spans="1:8" x14ac:dyDescent="0.35">
      <c r="A66" s="34">
        <v>63</v>
      </c>
      <c r="B66" s="36">
        <v>5289.0534591194964</v>
      </c>
      <c r="C66" s="36">
        <v>515.79245283018872</v>
      </c>
      <c r="D66" s="36">
        <v>1627.92</v>
      </c>
      <c r="F66" s="195"/>
      <c r="G66" s="195"/>
      <c r="H66" s="195"/>
    </row>
    <row r="67" spans="1:8" x14ac:dyDescent="0.35">
      <c r="A67" s="34">
        <v>64</v>
      </c>
      <c r="B67" s="36">
        <v>5358.3962264150941</v>
      </c>
      <c r="C67" s="36">
        <v>515.79245283018872</v>
      </c>
      <c r="D67" s="36">
        <v>1653.76</v>
      </c>
      <c r="F67" s="195"/>
      <c r="G67" s="195"/>
      <c r="H67" s="195"/>
    </row>
    <row r="68" spans="1:8" x14ac:dyDescent="0.35">
      <c r="A68" s="34">
        <v>65</v>
      </c>
      <c r="B68" s="36">
        <v>5427.7515723270444</v>
      </c>
      <c r="C68" s="36">
        <v>558.77672955974845</v>
      </c>
      <c r="D68" s="36">
        <v>1679.6</v>
      </c>
      <c r="F68" s="195"/>
      <c r="G68" s="195"/>
      <c r="H68" s="195"/>
    </row>
    <row r="69" spans="1:8" x14ac:dyDescent="0.35">
      <c r="A69" s="34">
        <v>66</v>
      </c>
      <c r="B69" s="36">
        <v>5497.0880503144654</v>
      </c>
      <c r="C69" s="36">
        <v>558.77672955974845</v>
      </c>
      <c r="D69" s="36">
        <v>1705.44</v>
      </c>
      <c r="F69" s="195"/>
      <c r="G69" s="195"/>
      <c r="H69" s="195"/>
    </row>
    <row r="70" spans="1:8" x14ac:dyDescent="0.35">
      <c r="A70" s="34">
        <v>67</v>
      </c>
      <c r="B70" s="36">
        <v>5566.4496855345915</v>
      </c>
      <c r="C70" s="36">
        <v>558.77672955974845</v>
      </c>
      <c r="D70" s="36">
        <v>1731.28</v>
      </c>
      <c r="F70" s="195"/>
      <c r="G70" s="195"/>
      <c r="H70" s="195"/>
    </row>
    <row r="71" spans="1:8" x14ac:dyDescent="0.35">
      <c r="A71" s="34">
        <v>68</v>
      </c>
      <c r="B71" s="36">
        <v>5635.7955974842771</v>
      </c>
      <c r="C71" s="36">
        <v>558.77672955974845</v>
      </c>
      <c r="D71" s="36">
        <v>1757.12</v>
      </c>
      <c r="F71" s="195"/>
      <c r="G71" s="195"/>
      <c r="H71" s="195"/>
    </row>
    <row r="72" spans="1:8" x14ac:dyDescent="0.35">
      <c r="A72" s="34">
        <v>69</v>
      </c>
      <c r="B72" s="36">
        <v>5705.135220125786</v>
      </c>
      <c r="C72" s="36">
        <v>558.77672955974845</v>
      </c>
      <c r="D72" s="36">
        <v>1782.96</v>
      </c>
      <c r="F72" s="195"/>
      <c r="G72" s="195"/>
      <c r="H72" s="195"/>
    </row>
    <row r="73" spans="1:8" x14ac:dyDescent="0.35">
      <c r="A73" s="34">
        <v>70</v>
      </c>
      <c r="B73" s="36">
        <v>5843.166666666667</v>
      </c>
      <c r="C73" s="36">
        <v>601.75471698113211</v>
      </c>
      <c r="D73" s="36">
        <v>1808.8</v>
      </c>
      <c r="F73" s="195"/>
      <c r="G73" s="195"/>
      <c r="H73" s="195"/>
    </row>
    <row r="74" spans="1:8" x14ac:dyDescent="0.35">
      <c r="A74" s="34">
        <v>71</v>
      </c>
      <c r="B74" s="36">
        <v>5912.5031446540879</v>
      </c>
      <c r="C74" s="36">
        <v>601.75471698113211</v>
      </c>
      <c r="D74" s="36">
        <v>1834.64</v>
      </c>
      <c r="F74" s="195"/>
      <c r="G74" s="195"/>
      <c r="H74" s="195"/>
    </row>
    <row r="75" spans="1:8" x14ac:dyDescent="0.35">
      <c r="A75" s="34">
        <v>72</v>
      </c>
      <c r="B75" s="36">
        <v>5981.864779874214</v>
      </c>
      <c r="C75" s="36">
        <v>601.75471698113211</v>
      </c>
      <c r="D75" s="36">
        <v>1860.48</v>
      </c>
      <c r="F75" s="195"/>
      <c r="G75" s="195"/>
      <c r="H75" s="195"/>
    </row>
    <row r="76" spans="1:8" x14ac:dyDescent="0.35">
      <c r="A76" s="34">
        <v>73</v>
      </c>
      <c r="B76" s="36">
        <v>6051.2075471698117</v>
      </c>
      <c r="C76" s="36">
        <v>601.75471698113211</v>
      </c>
      <c r="D76" s="36">
        <v>1886.32</v>
      </c>
      <c r="F76" s="195"/>
      <c r="G76" s="195"/>
      <c r="H76" s="195"/>
    </row>
    <row r="77" spans="1:8" x14ac:dyDescent="0.35">
      <c r="A77" s="34">
        <v>74</v>
      </c>
      <c r="B77" s="36">
        <v>6120.5597484276732</v>
      </c>
      <c r="C77" s="36">
        <v>601.75471698113211</v>
      </c>
      <c r="D77" s="36">
        <v>1912.16</v>
      </c>
      <c r="F77" s="195"/>
      <c r="G77" s="195"/>
      <c r="H77" s="195"/>
    </row>
    <row r="78" spans="1:8" x14ac:dyDescent="0.35">
      <c r="A78" s="34">
        <v>75</v>
      </c>
      <c r="B78" s="36">
        <v>6189.8993710691821</v>
      </c>
      <c r="C78" s="36">
        <v>644.74842767295593</v>
      </c>
      <c r="D78" s="36">
        <v>1938</v>
      </c>
      <c r="F78" s="195"/>
      <c r="G78" s="195"/>
      <c r="H78" s="195"/>
    </row>
    <row r="79" spans="1:8" x14ac:dyDescent="0.35">
      <c r="A79" s="34">
        <v>76</v>
      </c>
      <c r="B79" s="36">
        <v>6259.2515723270444</v>
      </c>
      <c r="C79" s="36">
        <v>644.74842767295593</v>
      </c>
      <c r="D79" s="36">
        <v>1963.84</v>
      </c>
      <c r="F79" s="195"/>
      <c r="G79" s="195"/>
      <c r="H79" s="195"/>
    </row>
    <row r="80" spans="1:8" x14ac:dyDescent="0.35">
      <c r="A80" s="34">
        <v>77</v>
      </c>
      <c r="B80" s="36">
        <v>6328.5943396226412</v>
      </c>
      <c r="C80" s="36">
        <v>644.74842767295593</v>
      </c>
      <c r="D80" s="36">
        <v>1989.68</v>
      </c>
      <c r="F80" s="195"/>
      <c r="G80" s="195"/>
      <c r="H80" s="195"/>
    </row>
    <row r="81" spans="1:8" x14ac:dyDescent="0.35">
      <c r="A81" s="34">
        <v>78</v>
      </c>
      <c r="B81" s="36">
        <v>6397.9496855345915</v>
      </c>
      <c r="C81" s="36">
        <v>644.74842767295593</v>
      </c>
      <c r="D81" s="36">
        <v>2015.52</v>
      </c>
      <c r="F81" s="195"/>
      <c r="G81" s="195"/>
      <c r="H81" s="195"/>
    </row>
    <row r="82" spans="1:8" x14ac:dyDescent="0.35">
      <c r="A82" s="34">
        <v>79</v>
      </c>
      <c r="B82" s="36">
        <v>6467.2955974842771</v>
      </c>
      <c r="C82" s="36">
        <v>644.74842767295593</v>
      </c>
      <c r="D82" s="36">
        <v>2041.36</v>
      </c>
      <c r="F82" s="195"/>
      <c r="G82" s="195"/>
      <c r="H82" s="195"/>
    </row>
    <row r="83" spans="1:8" x14ac:dyDescent="0.35">
      <c r="A83" s="34">
        <v>80</v>
      </c>
      <c r="B83" s="36">
        <v>6536.6415094339627</v>
      </c>
      <c r="C83" s="36">
        <v>687.72327044025155</v>
      </c>
      <c r="D83" s="196">
        <v>2067.1999999999998</v>
      </c>
      <c r="F83" s="195"/>
      <c r="G83" s="195"/>
      <c r="H83" s="195"/>
    </row>
    <row r="84" spans="1:8" x14ac:dyDescent="0.35">
      <c r="A84" s="34">
        <v>81</v>
      </c>
      <c r="B84" s="36">
        <v>6605.9874213836474</v>
      </c>
      <c r="C84" s="36">
        <v>687.72327044025155</v>
      </c>
      <c r="D84" s="196">
        <v>2093.04</v>
      </c>
    </row>
    <row r="85" spans="1:8" x14ac:dyDescent="0.35">
      <c r="A85" s="34">
        <v>82</v>
      </c>
      <c r="B85" s="36">
        <v>6675.3364779874209</v>
      </c>
      <c r="C85" s="36">
        <v>687.72327044025155</v>
      </c>
      <c r="D85" s="196">
        <v>2118.88</v>
      </c>
    </row>
    <row r="86" spans="1:8" x14ac:dyDescent="0.35">
      <c r="A86" s="34">
        <v>83</v>
      </c>
      <c r="B86" s="36">
        <v>6744.6855345911954</v>
      </c>
      <c r="C86" s="36">
        <v>687.72327044025155</v>
      </c>
      <c r="D86" s="196">
        <v>2144.7199999999998</v>
      </c>
    </row>
    <row r="87" spans="1:8" x14ac:dyDescent="0.35">
      <c r="A87" s="34">
        <v>84</v>
      </c>
      <c r="B87" s="36">
        <v>6814.0345911949689</v>
      </c>
      <c r="C87" s="36">
        <v>687.72327044025155</v>
      </c>
      <c r="D87" s="196">
        <v>2170.56</v>
      </c>
    </row>
    <row r="88" spans="1:8" x14ac:dyDescent="0.35">
      <c r="A88" s="34">
        <v>85</v>
      </c>
      <c r="B88" s="36">
        <v>6883.3836477987425</v>
      </c>
      <c r="C88" s="36">
        <v>730.70125786163521</v>
      </c>
      <c r="D88" s="196">
        <v>2196.4</v>
      </c>
    </row>
    <row r="89" spans="1:8" x14ac:dyDescent="0.35">
      <c r="A89" s="34">
        <v>86</v>
      </c>
      <c r="B89" s="36">
        <v>6952.7295597484281</v>
      </c>
      <c r="C89" s="36">
        <v>730.70125786163521</v>
      </c>
      <c r="D89" s="196">
        <v>2222.2399999999998</v>
      </c>
    </row>
    <row r="90" spans="1:8" x14ac:dyDescent="0.35">
      <c r="A90" s="34">
        <v>87</v>
      </c>
      <c r="B90" s="36">
        <v>7022.0786163522016</v>
      </c>
      <c r="C90" s="36">
        <v>730.70125786163521</v>
      </c>
      <c r="D90" s="196">
        <v>2248.08</v>
      </c>
    </row>
    <row r="91" spans="1:8" x14ac:dyDescent="0.35">
      <c r="A91" s="34">
        <v>88</v>
      </c>
      <c r="B91" s="36">
        <v>7091.4276729559751</v>
      </c>
      <c r="C91" s="36">
        <v>730.70125786163521</v>
      </c>
      <c r="D91" s="196">
        <v>2273.92</v>
      </c>
    </row>
    <row r="92" spans="1:8" x14ac:dyDescent="0.35">
      <c r="A92" s="34">
        <v>89</v>
      </c>
      <c r="B92" s="36">
        <v>7160.7767295597487</v>
      </c>
      <c r="C92" s="36">
        <v>730.70125786163521</v>
      </c>
      <c r="D92" s="196">
        <v>2299.7599999999998</v>
      </c>
    </row>
    <row r="93" spans="1:8" x14ac:dyDescent="0.35">
      <c r="A93" s="34">
        <v>90</v>
      </c>
      <c r="B93" s="36">
        <v>7230.1257861635222</v>
      </c>
      <c r="C93" s="36">
        <v>773.67924528301887</v>
      </c>
      <c r="D93" s="196">
        <v>2325.6</v>
      </c>
    </row>
    <row r="94" spans="1:8" x14ac:dyDescent="0.35">
      <c r="A94" s="34">
        <v>91</v>
      </c>
      <c r="B94" s="36">
        <v>7299.4716981132078</v>
      </c>
      <c r="C94" s="36">
        <v>773.67924528301887</v>
      </c>
      <c r="D94" s="196">
        <v>2351.44</v>
      </c>
    </row>
    <row r="95" spans="1:8" x14ac:dyDescent="0.35">
      <c r="A95" s="34">
        <v>92</v>
      </c>
      <c r="B95" s="36">
        <v>7368.8207547169814</v>
      </c>
      <c r="C95" s="36">
        <v>773.67924528301887</v>
      </c>
      <c r="D95" s="196">
        <v>2377.2800000000002</v>
      </c>
    </row>
    <row r="96" spans="1:8" x14ac:dyDescent="0.35">
      <c r="A96" s="34">
        <v>93</v>
      </c>
      <c r="B96" s="36">
        <v>7438.1698113207549</v>
      </c>
      <c r="C96" s="36">
        <v>773.67924528301887</v>
      </c>
      <c r="D96" s="196">
        <v>2403.12</v>
      </c>
    </row>
    <row r="97" spans="1:4" x14ac:dyDescent="0.35">
      <c r="A97" s="34">
        <v>94</v>
      </c>
      <c r="B97" s="36">
        <v>7507.5188679245284</v>
      </c>
      <c r="C97" s="36">
        <v>773.67924528301887</v>
      </c>
      <c r="D97" s="196">
        <v>2428.96</v>
      </c>
    </row>
    <row r="98" spans="1:4" x14ac:dyDescent="0.35">
      <c r="A98" s="34">
        <v>95</v>
      </c>
      <c r="B98" s="36">
        <v>7576.867924528302</v>
      </c>
      <c r="C98" s="36">
        <v>816.6540880503145</v>
      </c>
      <c r="D98" s="196">
        <v>2454.8000000000002</v>
      </c>
    </row>
    <row r="99" spans="1:4" x14ac:dyDescent="0.35">
      <c r="A99" s="34">
        <v>96</v>
      </c>
      <c r="B99" s="36">
        <v>7646.2138364779876</v>
      </c>
      <c r="C99" s="36">
        <v>816.6540880503145</v>
      </c>
      <c r="D99" s="196">
        <v>2480.64</v>
      </c>
    </row>
    <row r="100" spans="1:4" x14ac:dyDescent="0.35">
      <c r="A100" s="34">
        <v>97</v>
      </c>
      <c r="B100" s="36">
        <v>7715.5628930817611</v>
      </c>
      <c r="C100" s="36">
        <v>816.6540880503145</v>
      </c>
      <c r="D100" s="196">
        <v>2506.48</v>
      </c>
    </row>
    <row r="101" spans="1:4" x14ac:dyDescent="0.35">
      <c r="A101" s="34">
        <v>98</v>
      </c>
      <c r="B101" s="36">
        <v>7784.9119496855346</v>
      </c>
      <c r="C101" s="36">
        <v>816.6540880503145</v>
      </c>
      <c r="D101" s="196">
        <v>2532.3200000000002</v>
      </c>
    </row>
    <row r="102" spans="1:4" x14ac:dyDescent="0.35">
      <c r="A102" s="34">
        <v>99</v>
      </c>
      <c r="B102" s="36">
        <v>7854.2610062893082</v>
      </c>
      <c r="C102" s="36">
        <v>816.6540880503145</v>
      </c>
      <c r="D102" s="196">
        <v>2558.16</v>
      </c>
    </row>
    <row r="103" spans="1:4" x14ac:dyDescent="0.35">
      <c r="A103" s="34">
        <v>100</v>
      </c>
      <c r="B103" s="36">
        <v>7923.6100628930817</v>
      </c>
      <c r="C103" s="36">
        <v>859.63207547169816</v>
      </c>
      <c r="D103" s="196">
        <v>2584</v>
      </c>
    </row>
  </sheetData>
  <mergeCells count="1">
    <mergeCell ref="A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4E864-E123-405C-8A7F-5015A2775DAD}">
  <dimension ref="A1:I34"/>
  <sheetViews>
    <sheetView workbookViewId="0">
      <selection activeCell="I24" sqref="I24"/>
    </sheetView>
  </sheetViews>
  <sheetFormatPr baseColWidth="10" defaultColWidth="11.453125" defaultRowHeight="14.5" x14ac:dyDescent="0.35"/>
  <cols>
    <col min="1" max="1" width="19.08984375" customWidth="1"/>
    <col min="3" max="3" width="12.54296875" bestFit="1" customWidth="1"/>
    <col min="4" max="4" width="13.90625" bestFit="1" customWidth="1"/>
    <col min="6" max="6" width="36.90625" bestFit="1" customWidth="1"/>
    <col min="7" max="7" width="19.08984375" customWidth="1"/>
    <col min="8" max="8" width="12.90625" bestFit="1" customWidth="1"/>
    <col min="9" max="9" width="20.54296875" customWidth="1"/>
  </cols>
  <sheetData>
    <row r="1" spans="1:9" x14ac:dyDescent="0.35">
      <c r="A1" s="42"/>
      <c r="B1" s="43"/>
      <c r="C1" s="42"/>
      <c r="D1" s="42"/>
      <c r="F1" s="42"/>
      <c r="G1" s="42"/>
      <c r="H1" s="44"/>
    </row>
    <row r="2" spans="1:9" x14ac:dyDescent="0.35">
      <c r="A2" s="23" t="s">
        <v>67</v>
      </c>
      <c r="B2" s="45" t="s">
        <v>68</v>
      </c>
      <c r="C2" s="46" t="s">
        <v>69</v>
      </c>
      <c r="D2" s="46" t="s">
        <v>70</v>
      </c>
      <c r="F2" s="46" t="s">
        <v>71</v>
      </c>
      <c r="G2" s="46" t="s">
        <v>72</v>
      </c>
      <c r="H2" s="46"/>
      <c r="I2" s="46" t="s">
        <v>70</v>
      </c>
    </row>
    <row r="3" spans="1:9" x14ac:dyDescent="0.35">
      <c r="A3" s="29" t="s">
        <v>73</v>
      </c>
      <c r="B3" s="47">
        <f>'Calcul env. achat-construction'!B6</f>
        <v>10</v>
      </c>
      <c r="C3" s="48">
        <v>550</v>
      </c>
      <c r="D3" s="48">
        <f>B3*C3</f>
        <v>5500</v>
      </c>
      <c r="F3" s="49" t="s">
        <v>74</v>
      </c>
      <c r="G3" s="49">
        <f>'Calcul env. achat-construction'!B5</f>
        <v>60</v>
      </c>
      <c r="H3" s="50">
        <v>1225</v>
      </c>
      <c r="I3" s="51">
        <f>G3*H3</f>
        <v>73500</v>
      </c>
    </row>
    <row r="4" spans="1:9" x14ac:dyDescent="0.35">
      <c r="A4" s="29" t="s">
        <v>75</v>
      </c>
      <c r="B4" s="47">
        <f>'Calcul env. achat-construction'!B6</f>
        <v>10</v>
      </c>
      <c r="C4" s="48">
        <v>350</v>
      </c>
      <c r="D4" s="48">
        <f>B4*C4</f>
        <v>3500</v>
      </c>
      <c r="F4" s="49" t="s">
        <v>76</v>
      </c>
      <c r="G4" s="49">
        <f>'Calcul env. achat-construction'!B5</f>
        <v>60</v>
      </c>
      <c r="H4" s="50">
        <v>155</v>
      </c>
      <c r="I4" s="51">
        <f t="shared" ref="I4:I6" si="0">G4*H4</f>
        <v>9300</v>
      </c>
    </row>
    <row r="5" spans="1:9" x14ac:dyDescent="0.35">
      <c r="A5" s="29" t="s">
        <v>77</v>
      </c>
      <c r="B5" s="52">
        <f>('Calcul env. achat-construction'!B5-'Calcul env. achat-construction'!B6)/4</f>
        <v>12.5</v>
      </c>
      <c r="C5" s="48">
        <v>350</v>
      </c>
      <c r="D5" s="48">
        <f>B5*C5</f>
        <v>4375</v>
      </c>
      <c r="F5" s="49" t="s">
        <v>78</v>
      </c>
      <c r="G5" s="49">
        <f>'Calcul env. achat-construction'!B5</f>
        <v>60</v>
      </c>
      <c r="H5" s="50">
        <v>250</v>
      </c>
      <c r="I5" s="51">
        <f t="shared" si="0"/>
        <v>15000</v>
      </c>
    </row>
    <row r="6" spans="1:9" x14ac:dyDescent="0.35">
      <c r="A6" s="29" t="s">
        <v>79</v>
      </c>
      <c r="B6" s="47">
        <f>'Calcul env. achat-construction'!B5-'Calcul env. achat-construction'!B6</f>
        <v>50</v>
      </c>
      <c r="C6" s="48">
        <v>150</v>
      </c>
      <c r="D6" s="48">
        <f>B6*C6</f>
        <v>7500</v>
      </c>
      <c r="F6" s="49" t="s">
        <v>80</v>
      </c>
      <c r="G6" s="49">
        <f>'Calcul env. achat-construction'!B5</f>
        <v>60</v>
      </c>
      <c r="H6" s="50">
        <v>300</v>
      </c>
      <c r="I6" s="51">
        <f t="shared" si="0"/>
        <v>18000</v>
      </c>
    </row>
    <row r="7" spans="1:9" x14ac:dyDescent="0.35">
      <c r="A7" s="29" t="s">
        <v>81</v>
      </c>
      <c r="B7" s="47">
        <v>1</v>
      </c>
      <c r="C7" s="48">
        <v>1500</v>
      </c>
      <c r="D7" s="48">
        <f>B7*C7</f>
        <v>1500</v>
      </c>
      <c r="F7" s="53" t="s">
        <v>82</v>
      </c>
      <c r="G7" s="53"/>
      <c r="H7" s="53">
        <f>SUM(H3:H6)</f>
        <v>1930</v>
      </c>
      <c r="I7" s="53">
        <f>SUM(I3:I6)</f>
        <v>115800</v>
      </c>
    </row>
    <row r="8" spans="1:9" x14ac:dyDescent="0.35">
      <c r="A8" s="23" t="s">
        <v>83</v>
      </c>
      <c r="B8" s="54"/>
      <c r="C8" s="53"/>
      <c r="D8" s="53">
        <f>SUM(D3:D7)</f>
        <v>22375</v>
      </c>
      <c r="F8" s="42"/>
      <c r="G8" s="42"/>
      <c r="H8" s="44"/>
    </row>
    <row r="9" spans="1:9" x14ac:dyDescent="0.35">
      <c r="A9" s="42"/>
      <c r="B9" s="43"/>
      <c r="C9" s="42"/>
      <c r="D9" s="42"/>
      <c r="F9" s="42"/>
      <c r="G9" s="42"/>
      <c r="H9" s="44"/>
    </row>
    <row r="10" spans="1:9" x14ac:dyDescent="0.35">
      <c r="A10" s="22" t="s">
        <v>84</v>
      </c>
      <c r="B10" s="54"/>
      <c r="C10" s="55"/>
      <c r="D10" s="55"/>
      <c r="F10" s="42"/>
      <c r="G10" s="42"/>
      <c r="H10" s="44"/>
    </row>
    <row r="11" spans="1:9" x14ac:dyDescent="0.35">
      <c r="A11" s="19" t="s">
        <v>85</v>
      </c>
      <c r="B11" s="56">
        <v>1</v>
      </c>
      <c r="C11" s="57">
        <v>1500</v>
      </c>
      <c r="D11" s="57">
        <f>C11*B11</f>
        <v>1500</v>
      </c>
      <c r="F11" s="42"/>
      <c r="G11" s="42"/>
      <c r="H11" s="44"/>
    </row>
    <row r="12" spans="1:9" x14ac:dyDescent="0.35">
      <c r="A12" s="19" t="s">
        <v>86</v>
      </c>
      <c r="B12" s="56">
        <v>1</v>
      </c>
      <c r="C12" s="57">
        <v>1500</v>
      </c>
      <c r="D12" s="57">
        <f>C12*B12</f>
        <v>1500</v>
      </c>
      <c r="F12" s="42"/>
      <c r="G12" s="42"/>
      <c r="H12" s="44"/>
    </row>
    <row r="13" spans="1:9" x14ac:dyDescent="0.35">
      <c r="A13" s="22" t="s">
        <v>87</v>
      </c>
      <c r="B13" s="58"/>
      <c r="C13" s="59"/>
      <c r="D13" s="59"/>
      <c r="F13" s="42"/>
      <c r="G13" s="42"/>
      <c r="H13" s="44"/>
    </row>
    <row r="14" spans="1:9" x14ac:dyDescent="0.35">
      <c r="A14" s="19" t="s">
        <v>88</v>
      </c>
      <c r="B14" s="56">
        <v>1</v>
      </c>
      <c r="C14" s="57">
        <v>5000</v>
      </c>
      <c r="D14" s="57">
        <f>B14*C14</f>
        <v>5000</v>
      </c>
      <c r="F14" s="42"/>
      <c r="G14" s="42"/>
      <c r="H14" s="44"/>
    </row>
    <row r="15" spans="1:9" x14ac:dyDescent="0.35">
      <c r="A15" s="19" t="s">
        <v>89</v>
      </c>
      <c r="B15" s="56">
        <v>1</v>
      </c>
      <c r="C15" s="57">
        <v>6000</v>
      </c>
      <c r="D15" s="57">
        <f>B15*C15</f>
        <v>6000</v>
      </c>
      <c r="F15" s="42"/>
      <c r="G15" s="42"/>
      <c r="H15" s="44"/>
    </row>
    <row r="16" spans="1:9" x14ac:dyDescent="0.35">
      <c r="A16" s="19" t="s">
        <v>90</v>
      </c>
      <c r="B16" s="60">
        <v>1</v>
      </c>
      <c r="C16" s="57">
        <v>6000</v>
      </c>
      <c r="D16" s="57">
        <f>B16*C16</f>
        <v>6000</v>
      </c>
      <c r="F16" s="42"/>
      <c r="G16" s="42"/>
      <c r="H16" s="44"/>
    </row>
    <row r="17" spans="1:8" x14ac:dyDescent="0.35">
      <c r="A17" s="19" t="s">
        <v>91</v>
      </c>
      <c r="B17" s="60">
        <v>1</v>
      </c>
      <c r="C17" s="57">
        <v>5000</v>
      </c>
      <c r="D17" s="57">
        <f>B17*C17</f>
        <v>5000</v>
      </c>
      <c r="F17" s="42"/>
      <c r="G17" s="42"/>
      <c r="H17" s="44"/>
    </row>
    <row r="18" spans="1:8" x14ac:dyDescent="0.35">
      <c r="A18" s="19" t="s">
        <v>92</v>
      </c>
      <c r="B18" s="56">
        <v>1</v>
      </c>
      <c r="C18" s="57">
        <v>5000</v>
      </c>
      <c r="D18" s="57">
        <f>B18*C18</f>
        <v>5000</v>
      </c>
      <c r="F18" s="42"/>
      <c r="G18" s="42"/>
      <c r="H18" s="44"/>
    </row>
    <row r="19" spans="1:8" x14ac:dyDescent="0.35">
      <c r="A19" s="22" t="s">
        <v>93</v>
      </c>
      <c r="B19" s="58"/>
      <c r="C19" s="59"/>
      <c r="D19" s="55">
        <f>SUM(D10:D18)</f>
        <v>30000</v>
      </c>
      <c r="F19" s="42"/>
      <c r="G19" s="42"/>
      <c r="H19" s="44"/>
    </row>
    <row r="20" spans="1:8" x14ac:dyDescent="0.35">
      <c r="A20" s="42"/>
      <c r="B20" s="43"/>
      <c r="C20" s="42"/>
      <c r="D20" s="42"/>
      <c r="F20" s="42"/>
      <c r="G20" s="42"/>
      <c r="H20" s="44"/>
    </row>
    <row r="21" spans="1:8" x14ac:dyDescent="0.35">
      <c r="A21" s="29" t="s">
        <v>94</v>
      </c>
      <c r="B21" s="29">
        <v>1</v>
      </c>
      <c r="C21" s="61">
        <v>1250</v>
      </c>
      <c r="D21" s="62">
        <f>C21*B21</f>
        <v>1250</v>
      </c>
      <c r="F21" s="42"/>
      <c r="G21" s="42"/>
      <c r="H21" s="44"/>
    </row>
    <row r="22" spans="1:8" x14ac:dyDescent="0.35">
      <c r="A22" s="23" t="s">
        <v>95</v>
      </c>
      <c r="B22" s="23"/>
      <c r="C22" s="63"/>
      <c r="D22" s="63">
        <f>SUM(D21:D21)</f>
        <v>1250</v>
      </c>
      <c r="F22" s="42"/>
      <c r="G22" s="42"/>
      <c r="H22" s="44"/>
    </row>
    <row r="23" spans="1:8" x14ac:dyDescent="0.35">
      <c r="A23" s="42"/>
      <c r="B23" s="43"/>
      <c r="C23" s="42"/>
      <c r="D23" s="42"/>
      <c r="F23" s="42"/>
      <c r="G23" s="42"/>
      <c r="H23" s="44"/>
    </row>
    <row r="24" spans="1:8" x14ac:dyDescent="0.35">
      <c r="A24" s="29" t="s">
        <v>96</v>
      </c>
      <c r="B24" s="29">
        <v>1</v>
      </c>
      <c r="C24" s="62">
        <v>1250</v>
      </c>
      <c r="D24" s="62">
        <f>C24*B24</f>
        <v>1250</v>
      </c>
      <c r="F24" s="42"/>
      <c r="G24" s="42"/>
      <c r="H24" s="44"/>
    </row>
    <row r="25" spans="1:8" x14ac:dyDescent="0.35">
      <c r="A25" s="29" t="s">
        <v>97</v>
      </c>
      <c r="B25" s="29">
        <v>1</v>
      </c>
      <c r="C25" s="61">
        <v>1250</v>
      </c>
      <c r="D25" s="62">
        <f>C25*B25</f>
        <v>1250</v>
      </c>
      <c r="F25" s="42"/>
      <c r="G25" s="42"/>
      <c r="H25" s="44"/>
    </row>
    <row r="26" spans="1:8" x14ac:dyDescent="0.35">
      <c r="A26" s="64" t="s">
        <v>98</v>
      </c>
      <c r="B26" s="65"/>
      <c r="C26" s="64"/>
      <c r="D26" s="66">
        <f>SUM(D24:D25)</f>
        <v>2500</v>
      </c>
      <c r="F26" s="42"/>
      <c r="G26" s="42"/>
      <c r="H26" s="44"/>
    </row>
    <row r="27" spans="1:8" x14ac:dyDescent="0.35">
      <c r="A27" s="42"/>
      <c r="B27" s="43"/>
      <c r="C27" s="42"/>
      <c r="D27" s="42"/>
      <c r="F27" s="42"/>
      <c r="G27" s="42"/>
      <c r="H27" s="44"/>
    </row>
    <row r="28" spans="1:8" x14ac:dyDescent="0.35">
      <c r="A28" s="49" t="s">
        <v>99</v>
      </c>
      <c r="B28" s="67">
        <f>'Calcul env. achat-construction'!B5</f>
        <v>60</v>
      </c>
      <c r="C28" s="50">
        <v>425</v>
      </c>
      <c r="D28" s="50">
        <f>C28*B28</f>
        <v>25500</v>
      </c>
      <c r="F28" s="42"/>
      <c r="G28" s="42"/>
      <c r="H28" s="44"/>
    </row>
    <row r="29" spans="1:8" x14ac:dyDescent="0.35">
      <c r="A29" s="68" t="s">
        <v>100</v>
      </c>
      <c r="B29" s="68"/>
      <c r="C29" s="53"/>
      <c r="D29" s="53">
        <f>SUM(D28:D28)</f>
        <v>25500</v>
      </c>
      <c r="F29" s="42"/>
      <c r="G29" s="42"/>
      <c r="H29" s="44"/>
    </row>
    <row r="30" spans="1:8" x14ac:dyDescent="0.35">
      <c r="A30" s="42"/>
      <c r="B30" s="43"/>
      <c r="C30" s="42"/>
      <c r="D30" s="42"/>
      <c r="F30" s="42"/>
      <c r="G30" s="42"/>
      <c r="H30" s="44"/>
    </row>
    <row r="31" spans="1:8" x14ac:dyDescent="0.35">
      <c r="A31" s="49" t="s">
        <v>101</v>
      </c>
      <c r="B31" s="67">
        <f>'Calcul env. achat-construction'!B5</f>
        <v>60</v>
      </c>
      <c r="C31" s="50">
        <v>400</v>
      </c>
      <c r="D31" s="50">
        <f>C31*B31</f>
        <v>24000</v>
      </c>
      <c r="F31" s="42"/>
      <c r="G31" s="42"/>
      <c r="H31" s="44"/>
    </row>
    <row r="32" spans="1:8" x14ac:dyDescent="0.35">
      <c r="A32" s="68" t="s">
        <v>102</v>
      </c>
      <c r="B32" s="68"/>
      <c r="C32" s="53"/>
      <c r="D32" s="53">
        <f>D31</f>
        <v>24000</v>
      </c>
      <c r="F32" s="42"/>
      <c r="G32" s="42"/>
      <c r="H32" s="44"/>
    </row>
    <row r="33" spans="1:8" x14ac:dyDescent="0.35">
      <c r="A33" s="42"/>
      <c r="B33" s="43"/>
      <c r="C33" s="42"/>
      <c r="D33" s="42"/>
      <c r="F33" s="42"/>
      <c r="G33" s="42"/>
      <c r="H33" s="44"/>
    </row>
    <row r="34" spans="1:8" x14ac:dyDescent="0.35">
      <c r="D34" s="217"/>
    </row>
  </sheetData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69374-B25C-46F0-A69F-0A03707750F0}">
  <dimension ref="A2:I237"/>
  <sheetViews>
    <sheetView topLeftCell="A43" workbookViewId="0">
      <selection activeCell="I68" sqref="I68"/>
    </sheetView>
  </sheetViews>
  <sheetFormatPr baseColWidth="10" defaultColWidth="11.453125" defaultRowHeight="13.5" x14ac:dyDescent="0.25"/>
  <cols>
    <col min="1" max="5" width="11.453125" style="42"/>
    <col min="6" max="7" width="11.90625" style="42" bestFit="1" customWidth="1"/>
    <col min="8" max="8" width="13.08984375" style="42" bestFit="1" customWidth="1"/>
    <col min="9" max="9" width="14.08984375" style="42" bestFit="1" customWidth="1"/>
    <col min="10" max="16384" width="11.453125" style="42"/>
  </cols>
  <sheetData>
    <row r="2" spans="1:9" x14ac:dyDescent="0.25">
      <c r="F2" s="233" t="s">
        <v>103</v>
      </c>
      <c r="G2" s="233"/>
      <c r="H2" s="234"/>
      <c r="I2" s="234"/>
    </row>
    <row r="3" spans="1:9" x14ac:dyDescent="0.25">
      <c r="F3" s="69"/>
      <c r="G3" s="69" t="s">
        <v>104</v>
      </c>
      <c r="H3" s="235"/>
      <c r="I3" s="235"/>
    </row>
    <row r="4" spans="1:9" ht="14.5" thickBot="1" x14ac:dyDescent="0.35">
      <c r="G4" s="70"/>
      <c r="H4" s="70"/>
      <c r="I4" s="71"/>
    </row>
    <row r="5" spans="1:9" ht="23.5" thickTop="1" thickBot="1" x14ac:dyDescent="0.5">
      <c r="A5" s="72"/>
      <c r="B5" s="72"/>
      <c r="C5" s="236" t="s">
        <v>105</v>
      </c>
      <c r="D5" s="237"/>
      <c r="E5" s="237"/>
      <c r="F5" s="237"/>
      <c r="G5" s="237"/>
      <c r="H5" s="238"/>
      <c r="I5" s="72"/>
    </row>
    <row r="6" spans="1:9" ht="14" thickTop="1" x14ac:dyDescent="0.25">
      <c r="A6" s="73"/>
      <c r="B6" s="74"/>
      <c r="C6" s="74"/>
      <c r="D6" s="74"/>
      <c r="E6" s="74"/>
      <c r="F6" s="74"/>
      <c r="G6" s="74"/>
      <c r="H6" s="74"/>
      <c r="I6" s="74"/>
    </row>
    <row r="7" spans="1:9" x14ac:dyDescent="0.25">
      <c r="A7" s="75" t="s">
        <v>106</v>
      </c>
      <c r="B7" s="74"/>
      <c r="C7" s="76" t="s">
        <v>107</v>
      </c>
      <c r="D7" s="76"/>
      <c r="E7" s="76"/>
      <c r="F7" s="76"/>
      <c r="G7" s="74"/>
      <c r="H7" s="77" t="s">
        <v>108</v>
      </c>
      <c r="I7" s="78"/>
    </row>
    <row r="8" spans="1:9" x14ac:dyDescent="0.25">
      <c r="A8" s="75" t="s">
        <v>109</v>
      </c>
      <c r="B8" s="79"/>
      <c r="C8" s="80"/>
      <c r="D8" s="81"/>
      <c r="E8" s="82"/>
      <c r="F8" s="82"/>
      <c r="G8" s="83"/>
      <c r="H8" s="83"/>
      <c r="I8" s="83"/>
    </row>
    <row r="9" spans="1:9" x14ac:dyDescent="0.25">
      <c r="A9" s="75" t="s">
        <v>110</v>
      </c>
      <c r="B9" s="79"/>
      <c r="C9" s="239"/>
      <c r="D9" s="239"/>
      <c r="E9" s="79"/>
      <c r="F9" s="79"/>
      <c r="G9" s="75" t="s">
        <v>111</v>
      </c>
      <c r="H9" s="84"/>
      <c r="I9" s="85">
        <f>'Calcul env. achat-construction'!B6</f>
        <v>10</v>
      </c>
    </row>
    <row r="10" spans="1:9" x14ac:dyDescent="0.25">
      <c r="A10" s="75" t="s">
        <v>112</v>
      </c>
      <c r="B10" s="79"/>
      <c r="C10" s="239"/>
      <c r="D10" s="239"/>
      <c r="E10" s="79"/>
      <c r="F10" s="79"/>
      <c r="G10" s="75" t="s">
        <v>113</v>
      </c>
      <c r="H10" s="84"/>
      <c r="I10" s="86">
        <f>'Calcul env. achat-construction'!B5-'Calcul env. achat-construction'!B6</f>
        <v>50</v>
      </c>
    </row>
    <row r="11" spans="1:9" x14ac:dyDescent="0.25">
      <c r="A11" s="75" t="s">
        <v>114</v>
      </c>
      <c r="D11" s="87"/>
      <c r="E11" s="79"/>
      <c r="F11" s="75"/>
      <c r="G11" s="75" t="s">
        <v>115</v>
      </c>
      <c r="H11" s="84"/>
      <c r="I11" s="88"/>
    </row>
    <row r="12" spans="1:9" x14ac:dyDescent="0.25">
      <c r="A12" s="75" t="s">
        <v>116</v>
      </c>
      <c r="B12" s="79"/>
      <c r="C12" s="79"/>
      <c r="D12" s="89"/>
      <c r="E12" s="79"/>
      <c r="F12" s="75"/>
      <c r="G12" s="75"/>
      <c r="H12" s="90"/>
      <c r="I12" s="90"/>
    </row>
    <row r="13" spans="1:9" x14ac:dyDescent="0.25">
      <c r="A13" s="75"/>
      <c r="B13" s="79"/>
      <c r="C13" s="79"/>
      <c r="D13" s="79"/>
      <c r="E13" s="79"/>
      <c r="F13" s="75"/>
      <c r="G13" s="75"/>
      <c r="H13" s="90"/>
      <c r="I13" s="90"/>
    </row>
    <row r="14" spans="1:9" ht="14" thickBot="1" x14ac:dyDescent="0.3">
      <c r="A14" s="75"/>
      <c r="B14" s="79"/>
      <c r="C14" s="79"/>
      <c r="D14" s="79"/>
      <c r="E14" s="79"/>
      <c r="F14" s="75"/>
      <c r="G14" s="75"/>
      <c r="H14" s="90"/>
      <c r="I14" s="90"/>
    </row>
    <row r="15" spans="1:9" ht="35" thickBot="1" x14ac:dyDescent="0.3">
      <c r="A15" s="91"/>
      <c r="B15" s="91"/>
      <c r="C15" s="91"/>
      <c r="D15" s="91"/>
      <c r="E15" s="91"/>
      <c r="F15" s="92" t="s">
        <v>117</v>
      </c>
      <c r="G15" s="93" t="s">
        <v>118</v>
      </c>
      <c r="H15" s="93" t="s">
        <v>119</v>
      </c>
      <c r="I15" s="93" t="s">
        <v>120</v>
      </c>
    </row>
    <row r="16" spans="1:9" ht="14" thickBot="1" x14ac:dyDescent="0.3">
      <c r="A16" s="91"/>
      <c r="B16" s="91"/>
      <c r="C16" s="91"/>
      <c r="D16" s="91"/>
      <c r="E16" s="91"/>
      <c r="F16" s="94"/>
      <c r="G16" s="91"/>
      <c r="H16" s="91"/>
      <c r="I16" s="95"/>
    </row>
    <row r="17" spans="1:9" x14ac:dyDescent="0.25">
      <c r="A17" s="91"/>
      <c r="B17" s="91"/>
      <c r="C17" s="91"/>
      <c r="D17" s="91"/>
      <c r="E17" s="91"/>
      <c r="F17" s="94"/>
      <c r="G17" s="96" t="s">
        <v>121</v>
      </c>
      <c r="H17" s="97">
        <v>0.05</v>
      </c>
      <c r="I17" s="95"/>
    </row>
    <row r="18" spans="1:9" ht="14" thickBot="1" x14ac:dyDescent="0.3">
      <c r="B18" s="79"/>
      <c r="C18" s="79"/>
      <c r="D18" s="79"/>
      <c r="E18" s="79"/>
      <c r="F18" s="98"/>
      <c r="G18" s="99" t="s">
        <v>122</v>
      </c>
      <c r="H18" s="100">
        <v>9.9750000000000005E-2</v>
      </c>
      <c r="I18" s="101"/>
    </row>
    <row r="19" spans="1:9" x14ac:dyDescent="0.25">
      <c r="A19" s="102"/>
      <c r="B19" s="79"/>
      <c r="C19" s="79"/>
      <c r="D19" s="79"/>
      <c r="E19" s="79"/>
      <c r="F19" s="98"/>
      <c r="G19" s="101"/>
      <c r="H19" s="103"/>
      <c r="I19" s="101"/>
    </row>
    <row r="20" spans="1:9" x14ac:dyDescent="0.25">
      <c r="A20" s="102" t="s">
        <v>123</v>
      </c>
      <c r="B20" s="79"/>
      <c r="C20" s="79"/>
      <c r="D20" s="79"/>
      <c r="E20" s="79"/>
      <c r="F20" s="98"/>
      <c r="G20" s="101"/>
      <c r="H20" s="103"/>
      <c r="I20" s="101"/>
    </row>
    <row r="21" spans="1:9" x14ac:dyDescent="0.25">
      <c r="A21" s="79"/>
      <c r="B21" s="91"/>
      <c r="C21" s="104" t="s">
        <v>124</v>
      </c>
      <c r="D21" s="91"/>
      <c r="E21" s="91"/>
      <c r="F21" s="105"/>
      <c r="G21" s="91"/>
      <c r="H21" s="91"/>
      <c r="I21" s="106">
        <f>'Calcul env. achat-construction'!B16</f>
        <v>2400905.9200000004</v>
      </c>
    </row>
    <row r="22" spans="1:9" x14ac:dyDescent="0.25">
      <c r="A22" s="79"/>
      <c r="B22" s="107" t="s">
        <v>125</v>
      </c>
      <c r="C22" s="104" t="s">
        <v>126</v>
      </c>
      <c r="D22" s="91"/>
      <c r="E22" s="91"/>
      <c r="F22" s="105"/>
      <c r="G22" s="91"/>
      <c r="H22" s="91"/>
      <c r="I22" s="108"/>
    </row>
    <row r="23" spans="1:9" x14ac:dyDescent="0.25">
      <c r="A23" s="79"/>
      <c r="B23" s="109" t="s">
        <v>127</v>
      </c>
      <c r="C23" s="104" t="s">
        <v>128</v>
      </c>
      <c r="D23" s="91"/>
      <c r="E23" s="91"/>
      <c r="F23" s="105"/>
      <c r="G23" s="91"/>
      <c r="H23" s="91"/>
      <c r="I23" s="108"/>
    </row>
    <row r="24" spans="1:9" ht="14" thickBot="1" x14ac:dyDescent="0.3">
      <c r="A24" s="79"/>
      <c r="B24" s="107" t="s">
        <v>129</v>
      </c>
      <c r="C24" s="104" t="s">
        <v>130</v>
      </c>
      <c r="D24" s="91"/>
      <c r="E24" s="91"/>
      <c r="F24" s="105"/>
      <c r="G24" s="91"/>
      <c r="H24" s="91"/>
      <c r="I24" s="110"/>
    </row>
    <row r="25" spans="1:9" ht="14" thickBot="1" x14ac:dyDescent="0.3">
      <c r="A25" s="79"/>
      <c r="B25" s="91"/>
      <c r="C25" s="104" t="s">
        <v>131</v>
      </c>
      <c r="D25" s="91"/>
      <c r="E25" s="91"/>
      <c r="F25" s="105"/>
      <c r="G25" s="91"/>
      <c r="H25" s="91"/>
      <c r="I25" s="111">
        <f>SUM(I21:I24)</f>
        <v>2400905.9200000004</v>
      </c>
    </row>
    <row r="26" spans="1:9" ht="14" thickBot="1" x14ac:dyDescent="0.3">
      <c r="A26" s="79"/>
      <c r="B26" s="91"/>
      <c r="C26" s="91"/>
      <c r="D26" s="91"/>
      <c r="E26" s="91"/>
      <c r="F26" s="105"/>
      <c r="G26" s="91"/>
      <c r="H26" s="91"/>
      <c r="I26" s="91"/>
    </row>
    <row r="27" spans="1:9" ht="14" thickBot="1" x14ac:dyDescent="0.3">
      <c r="A27" s="79"/>
      <c r="B27" s="91"/>
      <c r="C27" s="104" t="s">
        <v>132</v>
      </c>
      <c r="D27" s="91"/>
      <c r="E27" s="91"/>
      <c r="F27" s="105"/>
      <c r="G27" s="91"/>
      <c r="H27" s="91"/>
      <c r="I27" s="111">
        <f>I43</f>
        <v>0</v>
      </c>
    </row>
    <row r="28" spans="1:9" ht="14" thickBot="1" x14ac:dyDescent="0.3">
      <c r="A28" s="79"/>
      <c r="B28" s="91"/>
      <c r="C28" s="91"/>
      <c r="D28" s="91"/>
      <c r="E28" s="91"/>
      <c r="F28" s="105"/>
      <c r="G28" s="91"/>
      <c r="H28" s="91"/>
      <c r="I28" s="91"/>
    </row>
    <row r="29" spans="1:9" ht="14" thickBot="1" x14ac:dyDescent="0.3">
      <c r="A29" s="79"/>
      <c r="B29" s="91"/>
      <c r="C29" s="112" t="s">
        <v>133</v>
      </c>
      <c r="D29" s="112"/>
      <c r="E29" s="113"/>
      <c r="F29" s="105"/>
      <c r="G29" s="91"/>
      <c r="H29" s="91"/>
      <c r="I29" s="111">
        <f>MIN(I25,I27)</f>
        <v>0</v>
      </c>
    </row>
    <row r="30" spans="1:9" x14ac:dyDescent="0.25">
      <c r="A30" s="79"/>
      <c r="B30" s="91"/>
      <c r="C30" s="91"/>
      <c r="D30" s="91"/>
      <c r="E30" s="91"/>
      <c r="F30" s="105"/>
      <c r="G30" s="91"/>
      <c r="H30" s="91"/>
      <c r="I30" s="91"/>
    </row>
    <row r="31" spans="1:9" x14ac:dyDescent="0.25">
      <c r="A31" s="79"/>
      <c r="B31" s="91"/>
      <c r="C31" s="91"/>
      <c r="D31" s="91"/>
      <c r="E31" s="91"/>
      <c r="F31" s="105"/>
      <c r="G31" s="91"/>
      <c r="H31" s="91"/>
      <c r="I31" s="91"/>
    </row>
    <row r="32" spans="1:9" x14ac:dyDescent="0.25">
      <c r="A32" s="79"/>
      <c r="B32" s="91" t="s">
        <v>134</v>
      </c>
      <c r="C32" s="91"/>
      <c r="D32" s="91"/>
      <c r="E32" s="91"/>
      <c r="F32" s="114"/>
      <c r="G32" s="115">
        <f t="shared" ref="G32:G42" si="0">(F32*TPS)+(F32*TVQ)</f>
        <v>0</v>
      </c>
      <c r="H32" s="116">
        <f>(F32+G32)</f>
        <v>0</v>
      </c>
      <c r="I32" s="115">
        <f>ROUND(F32+(G32/2),2)</f>
        <v>0</v>
      </c>
    </row>
    <row r="33" spans="1:9" x14ac:dyDescent="0.25">
      <c r="A33" s="79"/>
      <c r="B33" s="91" t="s">
        <v>135</v>
      </c>
      <c r="C33" s="91"/>
      <c r="D33" s="91"/>
      <c r="E33" s="91"/>
      <c r="F33" s="117"/>
      <c r="G33" s="115">
        <f t="shared" si="0"/>
        <v>0</v>
      </c>
      <c r="H33" s="116">
        <f t="shared" ref="H33:H42" si="1">(F33+G33)</f>
        <v>0</v>
      </c>
      <c r="I33" s="115">
        <f t="shared" ref="I33:I42" si="2">ROUND(F33+(G33/2),2)</f>
        <v>0</v>
      </c>
    </row>
    <row r="34" spans="1:9" x14ac:dyDescent="0.25">
      <c r="A34" s="79"/>
      <c r="B34" s="91" t="s">
        <v>136</v>
      </c>
      <c r="C34" s="91"/>
      <c r="D34" s="91"/>
      <c r="E34" s="91"/>
      <c r="F34" s="117"/>
      <c r="G34" s="115">
        <f t="shared" si="0"/>
        <v>0</v>
      </c>
      <c r="H34" s="116">
        <f t="shared" si="1"/>
        <v>0</v>
      </c>
      <c r="I34" s="115">
        <f t="shared" si="2"/>
        <v>0</v>
      </c>
    </row>
    <row r="35" spans="1:9" x14ac:dyDescent="0.25">
      <c r="A35" s="79"/>
      <c r="B35" s="91" t="s">
        <v>137</v>
      </c>
      <c r="C35" s="91"/>
      <c r="D35" s="91"/>
      <c r="E35" s="91"/>
      <c r="F35" s="117"/>
      <c r="G35" s="115">
        <f t="shared" si="0"/>
        <v>0</v>
      </c>
      <c r="H35" s="116">
        <f t="shared" si="1"/>
        <v>0</v>
      </c>
      <c r="I35" s="115">
        <f t="shared" si="2"/>
        <v>0</v>
      </c>
    </row>
    <row r="36" spans="1:9" x14ac:dyDescent="0.25">
      <c r="A36" s="79"/>
      <c r="B36" s="91" t="s">
        <v>138</v>
      </c>
      <c r="C36" s="91"/>
      <c r="D36" s="91"/>
      <c r="E36" s="91"/>
      <c r="F36" s="117"/>
      <c r="G36" s="115">
        <f t="shared" si="0"/>
        <v>0</v>
      </c>
      <c r="H36" s="116">
        <f t="shared" si="1"/>
        <v>0</v>
      </c>
      <c r="I36" s="115">
        <f t="shared" si="2"/>
        <v>0</v>
      </c>
    </row>
    <row r="37" spans="1:9" x14ac:dyDescent="0.25">
      <c r="A37" s="79"/>
      <c r="B37" s="91" t="s">
        <v>139</v>
      </c>
      <c r="C37" s="91"/>
      <c r="D37" s="91"/>
      <c r="E37" s="91"/>
      <c r="F37" s="117"/>
      <c r="G37" s="115">
        <f t="shared" si="0"/>
        <v>0</v>
      </c>
      <c r="H37" s="116">
        <f t="shared" si="1"/>
        <v>0</v>
      </c>
      <c r="I37" s="115">
        <f t="shared" si="2"/>
        <v>0</v>
      </c>
    </row>
    <row r="38" spans="1:9" x14ac:dyDescent="0.25">
      <c r="A38" s="79"/>
      <c r="B38" s="91" t="s">
        <v>140</v>
      </c>
      <c r="C38" s="91"/>
      <c r="D38" s="91"/>
      <c r="E38" s="91"/>
      <c r="F38" s="117"/>
      <c r="G38" s="115">
        <f t="shared" si="0"/>
        <v>0</v>
      </c>
      <c r="H38" s="116">
        <f t="shared" si="1"/>
        <v>0</v>
      </c>
      <c r="I38" s="115">
        <f t="shared" si="2"/>
        <v>0</v>
      </c>
    </row>
    <row r="39" spans="1:9" x14ac:dyDescent="0.25">
      <c r="A39" s="79"/>
      <c r="B39" s="91" t="s">
        <v>141</v>
      </c>
      <c r="C39" s="91"/>
      <c r="D39" s="91"/>
      <c r="E39" s="91"/>
      <c r="F39" s="117"/>
      <c r="G39" s="115">
        <f t="shared" si="0"/>
        <v>0</v>
      </c>
      <c r="H39" s="116">
        <f t="shared" si="1"/>
        <v>0</v>
      </c>
      <c r="I39" s="115">
        <f t="shared" si="2"/>
        <v>0</v>
      </c>
    </row>
    <row r="40" spans="1:9" x14ac:dyDescent="0.25">
      <c r="A40" s="79"/>
      <c r="B40" s="91" t="s">
        <v>142</v>
      </c>
      <c r="C40" s="118"/>
      <c r="D40" s="119"/>
      <c r="E40" s="91"/>
      <c r="F40" s="117"/>
      <c r="G40" s="115">
        <f t="shared" si="0"/>
        <v>0</v>
      </c>
      <c r="H40" s="116">
        <f t="shared" si="1"/>
        <v>0</v>
      </c>
      <c r="I40" s="115">
        <f t="shared" si="2"/>
        <v>0</v>
      </c>
    </row>
    <row r="41" spans="1:9" x14ac:dyDescent="0.25">
      <c r="A41" s="79"/>
      <c r="B41" s="91" t="s">
        <v>142</v>
      </c>
      <c r="C41" s="118"/>
      <c r="D41" s="119"/>
      <c r="E41" s="91"/>
      <c r="F41" s="117"/>
      <c r="G41" s="115">
        <f t="shared" ref="G41" si="3">(F41*TPS)+(F41*TVQ)</f>
        <v>0</v>
      </c>
      <c r="H41" s="116">
        <f t="shared" si="1"/>
        <v>0</v>
      </c>
      <c r="I41" s="115">
        <f t="shared" si="2"/>
        <v>0</v>
      </c>
    </row>
    <row r="42" spans="1:9" x14ac:dyDescent="0.25">
      <c r="A42" s="79"/>
      <c r="B42" s="91" t="s">
        <v>142</v>
      </c>
      <c r="C42" s="120" t="s">
        <v>143</v>
      </c>
      <c r="D42" s="121"/>
      <c r="E42" s="91"/>
      <c r="F42" s="114"/>
      <c r="G42" s="115">
        <f t="shared" si="0"/>
        <v>0</v>
      </c>
      <c r="H42" s="116">
        <f t="shared" si="1"/>
        <v>0</v>
      </c>
      <c r="I42" s="115">
        <f t="shared" si="2"/>
        <v>0</v>
      </c>
    </row>
    <row r="43" spans="1:9" ht="14" thickBot="1" x14ac:dyDescent="0.3">
      <c r="A43" s="75" t="s">
        <v>144</v>
      </c>
      <c r="B43" s="91"/>
      <c r="C43" s="91"/>
      <c r="D43" s="91"/>
      <c r="E43" s="91"/>
      <c r="F43" s="122"/>
      <c r="G43" s="122">
        <f>SUM(G32:G42)</f>
        <v>0</v>
      </c>
      <c r="H43" s="122">
        <f>SUM(H32:H42)</f>
        <v>0</v>
      </c>
      <c r="I43" s="123">
        <f>SUM(I32:I42)</f>
        <v>0</v>
      </c>
    </row>
    <row r="44" spans="1:9" ht="14" thickTop="1" x14ac:dyDescent="0.25">
      <c r="A44" s="75"/>
      <c r="B44" s="79"/>
      <c r="C44" s="79"/>
      <c r="D44" s="79"/>
      <c r="E44" s="79"/>
      <c r="F44" s="124"/>
      <c r="G44" s="124"/>
      <c r="H44" s="125" t="s">
        <v>145</v>
      </c>
      <c r="I44" s="124">
        <f>I25-I43</f>
        <v>2400905.9200000004</v>
      </c>
    </row>
    <row r="45" spans="1:9" x14ac:dyDescent="0.25">
      <c r="A45" s="75"/>
      <c r="B45" s="79"/>
      <c r="C45" s="79"/>
      <c r="D45" s="79"/>
      <c r="E45" s="79"/>
      <c r="F45" s="124"/>
      <c r="G45" s="124"/>
      <c r="H45" s="124"/>
      <c r="I45" s="124"/>
    </row>
    <row r="46" spans="1:9" x14ac:dyDescent="0.25">
      <c r="A46" s="75"/>
      <c r="B46" s="79"/>
      <c r="C46" s="79"/>
      <c r="D46" s="79"/>
      <c r="E46" s="79"/>
      <c r="F46" s="124"/>
      <c r="G46" s="124"/>
      <c r="H46" s="124"/>
      <c r="I46" s="124"/>
    </row>
    <row r="47" spans="1:9" x14ac:dyDescent="0.25">
      <c r="A47" s="102" t="s">
        <v>146</v>
      </c>
      <c r="B47" s="79"/>
      <c r="C47" s="79"/>
      <c r="D47" s="79"/>
      <c r="E47" s="79"/>
      <c r="F47" s="126"/>
      <c r="G47" s="127"/>
      <c r="H47" s="101"/>
      <c r="I47" s="101"/>
    </row>
    <row r="48" spans="1:9" x14ac:dyDescent="0.25">
      <c r="A48" s="79"/>
      <c r="B48" s="91"/>
      <c r="C48" s="104" t="s">
        <v>147</v>
      </c>
      <c r="D48" s="91"/>
      <c r="E48" s="91"/>
      <c r="F48" s="128"/>
      <c r="G48" s="129"/>
      <c r="H48" s="129"/>
      <c r="I48" s="106">
        <f>'Calcul env. achat-construction'!B24</f>
        <v>137516</v>
      </c>
    </row>
    <row r="49" spans="1:9" x14ac:dyDescent="0.25">
      <c r="A49" s="79"/>
      <c r="B49" s="107" t="s">
        <v>125</v>
      </c>
      <c r="C49" s="104" t="s">
        <v>126</v>
      </c>
      <c r="D49" s="91"/>
      <c r="E49" s="91"/>
      <c r="F49" s="105"/>
      <c r="G49" s="91"/>
      <c r="H49" s="91"/>
      <c r="I49" s="108"/>
    </row>
    <row r="50" spans="1:9" x14ac:dyDescent="0.25">
      <c r="A50" s="79"/>
      <c r="B50" s="109" t="s">
        <v>127</v>
      </c>
      <c r="C50" s="104" t="s">
        <v>128</v>
      </c>
      <c r="D50" s="91"/>
      <c r="E50" s="91"/>
      <c r="F50" s="105"/>
      <c r="G50" s="91"/>
      <c r="H50" s="91"/>
      <c r="I50" s="108"/>
    </row>
    <row r="51" spans="1:9" ht="14" thickBot="1" x14ac:dyDescent="0.3">
      <c r="A51" s="79"/>
      <c r="B51" s="107" t="s">
        <v>129</v>
      </c>
      <c r="C51" s="104" t="s">
        <v>130</v>
      </c>
      <c r="D51" s="91"/>
      <c r="E51" s="91"/>
      <c r="F51" s="105"/>
      <c r="G51" s="91"/>
      <c r="H51" s="91"/>
      <c r="I51" s="110"/>
    </row>
    <row r="52" spans="1:9" ht="14" thickBot="1" x14ac:dyDescent="0.3">
      <c r="A52" s="79"/>
      <c r="B52" s="91"/>
      <c r="C52" s="104" t="s">
        <v>131</v>
      </c>
      <c r="D52" s="91"/>
      <c r="E52" s="91"/>
      <c r="F52" s="105"/>
      <c r="G52" s="91"/>
      <c r="H52" s="91"/>
      <c r="I52" s="111">
        <f>SUM(I48:I51)</f>
        <v>137516</v>
      </c>
    </row>
    <row r="53" spans="1:9" ht="14" thickBot="1" x14ac:dyDescent="0.3">
      <c r="A53" s="79"/>
      <c r="B53" s="91"/>
      <c r="C53" s="91"/>
      <c r="D53" s="91"/>
      <c r="E53" s="91"/>
      <c r="F53" s="105"/>
      <c r="G53" s="91"/>
      <c r="H53" s="91"/>
      <c r="I53" s="91"/>
    </row>
    <row r="54" spans="1:9" ht="14" thickBot="1" x14ac:dyDescent="0.3">
      <c r="A54" s="79"/>
      <c r="B54" s="91"/>
      <c r="C54" s="104" t="s">
        <v>132</v>
      </c>
      <c r="D54" s="91"/>
      <c r="E54" s="91"/>
      <c r="F54" s="105"/>
      <c r="G54" s="91"/>
      <c r="H54" s="91"/>
      <c r="I54" s="111">
        <f>I67</f>
        <v>113533.67</v>
      </c>
    </row>
    <row r="55" spans="1:9" ht="14" thickBot="1" x14ac:dyDescent="0.3">
      <c r="A55" s="79"/>
      <c r="B55" s="91"/>
      <c r="C55" s="91"/>
      <c r="D55" s="91"/>
      <c r="E55" s="91"/>
      <c r="F55" s="105"/>
      <c r="G55" s="91"/>
      <c r="H55" s="91"/>
      <c r="I55" s="91"/>
    </row>
    <row r="56" spans="1:9" ht="14" thickBot="1" x14ac:dyDescent="0.3">
      <c r="A56" s="79"/>
      <c r="B56" s="91"/>
      <c r="C56" s="112" t="s">
        <v>148</v>
      </c>
      <c r="D56" s="112"/>
      <c r="E56" s="113"/>
      <c r="F56" s="105"/>
      <c r="G56" s="91"/>
      <c r="H56" s="91"/>
      <c r="I56" s="111">
        <f>MIN(I52,I54)</f>
        <v>113533.67</v>
      </c>
    </row>
    <row r="57" spans="1:9" x14ac:dyDescent="0.25">
      <c r="A57" s="79"/>
      <c r="B57" s="91"/>
      <c r="C57" s="130"/>
      <c r="D57" s="91"/>
      <c r="E57" s="91"/>
      <c r="F57" s="128"/>
      <c r="G57" s="129"/>
      <c r="H57" s="129"/>
      <c r="I57" s="131"/>
    </row>
    <row r="58" spans="1:9" x14ac:dyDescent="0.25">
      <c r="A58" s="79"/>
      <c r="B58" s="91"/>
      <c r="C58" s="130"/>
      <c r="D58" s="91"/>
      <c r="E58" s="91"/>
      <c r="F58" s="128"/>
      <c r="G58" s="129"/>
      <c r="H58" s="129"/>
      <c r="I58" s="131"/>
    </row>
    <row r="59" spans="1:9" x14ac:dyDescent="0.25">
      <c r="A59" s="79"/>
      <c r="B59" s="91" t="s">
        <v>149</v>
      </c>
      <c r="C59" s="91"/>
      <c r="D59" s="132"/>
      <c r="E59" s="91"/>
      <c r="F59" s="114">
        <f>Mobilier!D8</f>
        <v>22375</v>
      </c>
      <c r="G59" s="115">
        <f t="shared" ref="G59:G66" si="4">(F59*TPS)+(F59*TVQ)</f>
        <v>3350.65625</v>
      </c>
      <c r="H59" s="116">
        <f>(F59+G59)</f>
        <v>25725.65625</v>
      </c>
      <c r="I59" s="115">
        <f>ROUND(F59+(G59/2),2)</f>
        <v>24050.33</v>
      </c>
    </row>
    <row r="60" spans="1:9" x14ac:dyDescent="0.25">
      <c r="A60" s="79"/>
      <c r="B60" s="91" t="s">
        <v>150</v>
      </c>
      <c r="C60" s="91"/>
      <c r="D60" s="91"/>
      <c r="E60" s="91"/>
      <c r="F60" s="114">
        <f>Mobilier!D19</f>
        <v>30000</v>
      </c>
      <c r="G60" s="115">
        <f t="shared" si="4"/>
        <v>4492.5</v>
      </c>
      <c r="H60" s="116">
        <f t="shared" ref="H60:H66" si="5">(F60+G60)</f>
        <v>34492.5</v>
      </c>
      <c r="I60" s="115">
        <f t="shared" ref="I60:I66" si="6">ROUND(F60+(G60/2),2)</f>
        <v>32246.25</v>
      </c>
    </row>
    <row r="61" spans="1:9" x14ac:dyDescent="0.25">
      <c r="A61" s="79"/>
      <c r="B61" s="91" t="s">
        <v>151</v>
      </c>
      <c r="C61" s="91"/>
      <c r="D61" s="91"/>
      <c r="E61" s="91"/>
      <c r="F61" s="114">
        <f>Mobilier!D22</f>
        <v>1250</v>
      </c>
      <c r="G61" s="115">
        <f t="shared" si="4"/>
        <v>187.1875</v>
      </c>
      <c r="H61" s="116">
        <f t="shared" si="5"/>
        <v>1437.1875</v>
      </c>
      <c r="I61" s="115">
        <f t="shared" si="6"/>
        <v>1343.59</v>
      </c>
    </row>
    <row r="62" spans="1:9" x14ac:dyDescent="0.25">
      <c r="A62" s="79"/>
      <c r="B62" s="91" t="s">
        <v>152</v>
      </c>
      <c r="C62" s="91"/>
      <c r="D62" s="91"/>
      <c r="E62" s="91"/>
      <c r="F62" s="114">
        <f>Mobilier!D26</f>
        <v>2500</v>
      </c>
      <c r="G62" s="115">
        <f t="shared" si="4"/>
        <v>374.375</v>
      </c>
      <c r="H62" s="116">
        <f t="shared" si="5"/>
        <v>2874.375</v>
      </c>
      <c r="I62" s="115">
        <f t="shared" si="6"/>
        <v>2687.19</v>
      </c>
    </row>
    <row r="63" spans="1:9" x14ac:dyDescent="0.25">
      <c r="A63" s="79"/>
      <c r="B63" s="91" t="s">
        <v>99</v>
      </c>
      <c r="C63" s="91"/>
      <c r="D63" s="91"/>
      <c r="E63" s="91"/>
      <c r="F63" s="114">
        <f>Mobilier!D29</f>
        <v>25500</v>
      </c>
      <c r="G63" s="115">
        <f t="shared" si="4"/>
        <v>3818.625</v>
      </c>
      <c r="H63" s="116">
        <f t="shared" si="5"/>
        <v>29318.625</v>
      </c>
      <c r="I63" s="115">
        <f t="shared" si="6"/>
        <v>27409.31</v>
      </c>
    </row>
    <row r="64" spans="1:9" x14ac:dyDescent="0.25">
      <c r="A64" s="79"/>
      <c r="B64" s="91" t="s">
        <v>153</v>
      </c>
      <c r="C64" s="91"/>
      <c r="D64" s="91"/>
      <c r="E64" s="91"/>
      <c r="F64" s="114">
        <f>Mobilier!D32</f>
        <v>24000</v>
      </c>
      <c r="G64" s="115">
        <f t="shared" si="4"/>
        <v>3594</v>
      </c>
      <c r="H64" s="116">
        <f t="shared" si="5"/>
        <v>27594</v>
      </c>
      <c r="I64" s="115">
        <f t="shared" si="6"/>
        <v>25797</v>
      </c>
    </row>
    <row r="65" spans="1:9" x14ac:dyDescent="0.25">
      <c r="A65" s="79"/>
      <c r="B65" s="91" t="s">
        <v>142</v>
      </c>
      <c r="C65" s="133"/>
      <c r="D65" s="119"/>
      <c r="E65" s="91"/>
      <c r="F65" s="114"/>
      <c r="G65" s="115">
        <f t="shared" si="4"/>
        <v>0</v>
      </c>
      <c r="H65" s="116">
        <f t="shared" si="5"/>
        <v>0</v>
      </c>
      <c r="I65" s="115">
        <f t="shared" si="6"/>
        <v>0</v>
      </c>
    </row>
    <row r="66" spans="1:9" x14ac:dyDescent="0.25">
      <c r="A66" s="79"/>
      <c r="B66" s="91" t="s">
        <v>154</v>
      </c>
      <c r="C66" s="134"/>
      <c r="D66" s="135"/>
      <c r="E66" s="91"/>
      <c r="F66" s="114"/>
      <c r="G66" s="115">
        <f t="shared" si="4"/>
        <v>0</v>
      </c>
      <c r="H66" s="116">
        <f t="shared" si="5"/>
        <v>0</v>
      </c>
      <c r="I66" s="115">
        <f t="shared" si="6"/>
        <v>0</v>
      </c>
    </row>
    <row r="67" spans="1:9" ht="14" thickBot="1" x14ac:dyDescent="0.3">
      <c r="A67" s="75" t="s">
        <v>155</v>
      </c>
      <c r="B67" s="79"/>
      <c r="C67" s="79"/>
      <c r="D67" s="79"/>
      <c r="E67" s="79"/>
      <c r="F67" s="136"/>
      <c r="G67" s="136">
        <f>SUM(G59:G66)</f>
        <v>15817.34375</v>
      </c>
      <c r="H67" s="136">
        <f>SUM(H59:H66)</f>
        <v>121442.34375</v>
      </c>
      <c r="I67" s="137">
        <f>SUM(I59:I66)</f>
        <v>113533.67</v>
      </c>
    </row>
    <row r="68" spans="1:9" ht="14" thickTop="1" x14ac:dyDescent="0.25">
      <c r="A68" s="75"/>
      <c r="B68" s="79"/>
      <c r="C68" s="79"/>
      <c r="D68" s="79"/>
      <c r="E68" s="79"/>
      <c r="F68" s="124"/>
      <c r="G68" s="124"/>
      <c r="H68" s="125" t="s">
        <v>145</v>
      </c>
      <c r="I68" s="124">
        <f>I52-I67</f>
        <v>23982.33</v>
      </c>
    </row>
    <row r="69" spans="1:9" x14ac:dyDescent="0.25">
      <c r="A69" s="75"/>
      <c r="B69" s="79"/>
      <c r="C69" s="79"/>
      <c r="D69" s="79"/>
      <c r="E69" s="79"/>
      <c r="F69" s="124"/>
      <c r="G69" s="124"/>
      <c r="H69" s="124"/>
      <c r="I69" s="124"/>
    </row>
    <row r="70" spans="1:9" x14ac:dyDescent="0.25">
      <c r="A70" s="75"/>
      <c r="B70" s="79"/>
      <c r="C70" s="79"/>
      <c r="D70" s="79"/>
      <c r="E70" s="79"/>
      <c r="F70" s="124"/>
      <c r="G70" s="124"/>
      <c r="H70" s="124"/>
      <c r="I70" s="124"/>
    </row>
    <row r="71" spans="1:9" x14ac:dyDescent="0.25">
      <c r="A71" s="75"/>
      <c r="B71" s="79"/>
      <c r="C71" s="79"/>
      <c r="D71" s="79"/>
      <c r="E71" s="79"/>
      <c r="F71" s="124"/>
      <c r="G71" s="124"/>
      <c r="H71" s="124"/>
      <c r="I71" s="124"/>
    </row>
    <row r="72" spans="1:9" x14ac:dyDescent="0.25">
      <c r="A72" s="102" t="s">
        <v>156</v>
      </c>
      <c r="B72" s="79"/>
      <c r="C72" s="79"/>
      <c r="D72" s="79"/>
      <c r="E72" s="79"/>
      <c r="F72" s="138"/>
      <c r="G72" s="124"/>
      <c r="H72" s="101"/>
      <c r="I72" s="101"/>
    </row>
    <row r="73" spans="1:9" x14ac:dyDescent="0.25">
      <c r="A73" s="79"/>
      <c r="B73" s="91"/>
      <c r="C73" s="104" t="s">
        <v>157</v>
      </c>
      <c r="D73" s="91"/>
      <c r="E73" s="91"/>
      <c r="F73" s="91"/>
      <c r="G73" s="129"/>
      <c r="H73" s="129"/>
      <c r="I73" s="106">
        <f>'Calcul env. achat-construction'!B26</f>
        <v>50760</v>
      </c>
    </row>
    <row r="74" spans="1:9" x14ac:dyDescent="0.25">
      <c r="A74" s="79"/>
      <c r="B74" s="107" t="s">
        <v>125</v>
      </c>
      <c r="C74" s="104" t="s">
        <v>158</v>
      </c>
      <c r="D74" s="91"/>
      <c r="E74" s="91"/>
      <c r="F74" s="91"/>
      <c r="G74" s="129"/>
      <c r="H74" s="129"/>
      <c r="I74" s="108"/>
    </row>
    <row r="75" spans="1:9" x14ac:dyDescent="0.25">
      <c r="A75" s="79"/>
      <c r="B75" s="109" t="s">
        <v>127</v>
      </c>
      <c r="C75" s="104" t="s">
        <v>128</v>
      </c>
      <c r="D75" s="91"/>
      <c r="E75" s="91"/>
      <c r="F75" s="91"/>
      <c r="G75" s="129"/>
      <c r="H75" s="129"/>
      <c r="I75" s="108"/>
    </row>
    <row r="76" spans="1:9" ht="14" thickBot="1" x14ac:dyDescent="0.3">
      <c r="A76" s="79"/>
      <c r="B76" s="107" t="s">
        <v>129</v>
      </c>
      <c r="C76" s="104" t="s">
        <v>159</v>
      </c>
      <c r="D76" s="91"/>
      <c r="E76" s="91"/>
      <c r="F76" s="91"/>
      <c r="G76" s="129"/>
      <c r="H76" s="129"/>
      <c r="I76" s="110"/>
    </row>
    <row r="77" spans="1:9" ht="14" thickBot="1" x14ac:dyDescent="0.3">
      <c r="A77" s="79"/>
      <c r="B77" s="91"/>
      <c r="C77" s="104" t="s">
        <v>131</v>
      </c>
      <c r="D77" s="91"/>
      <c r="E77" s="91"/>
      <c r="F77" s="91"/>
      <c r="G77" s="129"/>
      <c r="H77" s="129"/>
      <c r="I77" s="111">
        <f>SUM(I73:I76)</f>
        <v>50760</v>
      </c>
    </row>
    <row r="78" spans="1:9" ht="14" thickBot="1" x14ac:dyDescent="0.3">
      <c r="A78" s="79"/>
      <c r="B78" s="91"/>
      <c r="C78" s="130"/>
      <c r="D78" s="91"/>
      <c r="E78" s="91"/>
      <c r="F78" s="91"/>
      <c r="G78" s="129"/>
      <c r="H78" s="129"/>
      <c r="I78" s="131"/>
    </row>
    <row r="79" spans="1:9" ht="14" thickBot="1" x14ac:dyDescent="0.3">
      <c r="A79" s="79"/>
      <c r="B79" s="91"/>
      <c r="C79" s="104" t="s">
        <v>132</v>
      </c>
      <c r="D79" s="91"/>
      <c r="E79" s="91"/>
      <c r="F79" s="105"/>
      <c r="G79" s="91"/>
      <c r="H79" s="91"/>
      <c r="I79" s="111">
        <f>I87</f>
        <v>0</v>
      </c>
    </row>
    <row r="80" spans="1:9" ht="14" thickBot="1" x14ac:dyDescent="0.3">
      <c r="A80" s="79"/>
      <c r="B80" s="91"/>
      <c r="C80" s="91"/>
      <c r="D80" s="91"/>
      <c r="E80" s="91"/>
      <c r="F80" s="105"/>
      <c r="G80" s="91"/>
      <c r="H80" s="91"/>
      <c r="I80" s="91"/>
    </row>
    <row r="81" spans="1:9" ht="14" thickBot="1" x14ac:dyDescent="0.3">
      <c r="A81" s="79"/>
      <c r="B81" s="91"/>
      <c r="C81" s="112" t="s">
        <v>160</v>
      </c>
      <c r="D81" s="112"/>
      <c r="E81" s="113"/>
      <c r="F81" s="105"/>
      <c r="G81" s="91"/>
      <c r="H81" s="91"/>
      <c r="I81" s="111">
        <f>MIN(I77,I79)</f>
        <v>0</v>
      </c>
    </row>
    <row r="82" spans="1:9" x14ac:dyDescent="0.25">
      <c r="A82" s="79"/>
      <c r="B82" s="91"/>
      <c r="C82" s="130"/>
      <c r="D82" s="91"/>
      <c r="E82" s="91"/>
      <c r="F82" s="91"/>
      <c r="G82" s="129"/>
      <c r="H82" s="129"/>
      <c r="I82" s="131"/>
    </row>
    <row r="83" spans="1:9" x14ac:dyDescent="0.25">
      <c r="A83" s="79"/>
      <c r="B83" s="91"/>
      <c r="C83" s="91"/>
      <c r="D83" s="91"/>
      <c r="E83" s="91"/>
      <c r="F83" s="91"/>
      <c r="G83" s="129"/>
      <c r="H83" s="129"/>
      <c r="I83" s="91"/>
    </row>
    <row r="84" spans="1:9" x14ac:dyDescent="0.25">
      <c r="A84" s="79"/>
      <c r="B84" s="91" t="s">
        <v>161</v>
      </c>
      <c r="C84" s="91"/>
      <c r="D84" s="91"/>
      <c r="E84" s="91"/>
      <c r="F84" s="114"/>
      <c r="G84" s="115">
        <f>(F84*TPS)+(F84*TVQ)</f>
        <v>0</v>
      </c>
      <c r="H84" s="116">
        <f>(F84+G84)</f>
        <v>0</v>
      </c>
      <c r="I84" s="115">
        <f>ROUND(F84+(G84/2),2)</f>
        <v>0</v>
      </c>
    </row>
    <row r="85" spans="1:9" x14ac:dyDescent="0.25">
      <c r="A85" s="79"/>
      <c r="B85" s="91" t="s">
        <v>142</v>
      </c>
      <c r="C85" s="133"/>
      <c r="D85" s="119"/>
      <c r="E85" s="91"/>
      <c r="F85" s="114"/>
      <c r="G85" s="115">
        <f>(F85*TPS)+(F85*TVQ)</f>
        <v>0</v>
      </c>
      <c r="H85" s="116">
        <f t="shared" ref="H85:H86" si="7">(F85+G85)</f>
        <v>0</v>
      </c>
      <c r="I85" s="115">
        <f t="shared" ref="I85:I86" si="8">ROUND(F85+(G85/2),2)</f>
        <v>0</v>
      </c>
    </row>
    <row r="86" spans="1:9" x14ac:dyDescent="0.25">
      <c r="A86" s="79"/>
      <c r="B86" s="91" t="s">
        <v>154</v>
      </c>
      <c r="C86" s="134"/>
      <c r="D86" s="135"/>
      <c r="E86" s="91"/>
      <c r="F86" s="114"/>
      <c r="G86" s="115">
        <f>(F86*TPS)+(F86*TVQ)</f>
        <v>0</v>
      </c>
      <c r="H86" s="116">
        <f t="shared" si="7"/>
        <v>0</v>
      </c>
      <c r="I86" s="115">
        <f t="shared" si="8"/>
        <v>0</v>
      </c>
    </row>
    <row r="87" spans="1:9" ht="14" thickBot="1" x14ac:dyDescent="0.3">
      <c r="A87" s="75" t="s">
        <v>162</v>
      </c>
      <c r="B87" s="79"/>
      <c r="C87" s="79"/>
      <c r="D87" s="79"/>
      <c r="E87" s="79"/>
      <c r="F87" s="136"/>
      <c r="G87" s="136">
        <f>SUM(G84:G86)</f>
        <v>0</v>
      </c>
      <c r="H87" s="136">
        <f>SUM(H84:H86)</f>
        <v>0</v>
      </c>
      <c r="I87" s="137">
        <f>SUM(I84:I86)</f>
        <v>0</v>
      </c>
    </row>
    <row r="88" spans="1:9" ht="14" thickTop="1" x14ac:dyDescent="0.25">
      <c r="A88" s="75"/>
      <c r="B88" s="79"/>
      <c r="C88" s="79"/>
      <c r="D88" s="79"/>
      <c r="E88" s="79"/>
      <c r="F88" s="124"/>
      <c r="G88" s="124"/>
      <c r="H88" s="125" t="s">
        <v>145</v>
      </c>
      <c r="I88" s="124">
        <f>I77-I87</f>
        <v>50760</v>
      </c>
    </row>
    <row r="89" spans="1:9" x14ac:dyDescent="0.25">
      <c r="A89" s="75"/>
      <c r="B89" s="79"/>
      <c r="C89" s="79"/>
      <c r="D89" s="79"/>
      <c r="E89" s="79"/>
      <c r="F89" s="124"/>
      <c r="G89" s="124"/>
      <c r="H89" s="124"/>
      <c r="I89" s="124"/>
    </row>
    <row r="90" spans="1:9" ht="14" x14ac:dyDescent="0.25">
      <c r="A90" s="139" t="s">
        <v>163</v>
      </c>
      <c r="B90" s="79"/>
      <c r="C90" s="79"/>
      <c r="D90" s="79"/>
      <c r="E90" s="79"/>
      <c r="F90" s="124"/>
      <c r="G90" s="124"/>
      <c r="H90" s="124"/>
      <c r="I90" s="124"/>
    </row>
    <row r="91" spans="1:9" x14ac:dyDescent="0.25">
      <c r="A91" s="75"/>
      <c r="B91" s="79"/>
      <c r="C91" s="79"/>
      <c r="D91" s="79"/>
      <c r="E91" s="79"/>
      <c r="F91" s="124"/>
      <c r="G91" s="124"/>
      <c r="H91" s="124"/>
      <c r="I91" s="124"/>
    </row>
    <row r="92" spans="1:9" ht="18" x14ac:dyDescent="0.35">
      <c r="A92" s="75"/>
      <c r="B92" s="79"/>
      <c r="C92" s="79"/>
      <c r="D92" s="228" t="s">
        <v>164</v>
      </c>
      <c r="E92" s="228"/>
      <c r="F92" s="228"/>
      <c r="G92" s="228"/>
      <c r="H92" s="74"/>
      <c r="I92" s="74"/>
    </row>
    <row r="93" spans="1:9" ht="18.5" thickBot="1" x14ac:dyDescent="0.4">
      <c r="A93" s="75"/>
      <c r="B93" s="79"/>
      <c r="C93" s="79"/>
      <c r="D93" s="140"/>
      <c r="E93" s="140"/>
      <c r="F93" s="140"/>
      <c r="G93" s="140"/>
      <c r="H93" s="140"/>
      <c r="I93" s="140"/>
    </row>
    <row r="94" spans="1:9" ht="35" thickBot="1" x14ac:dyDescent="0.3">
      <c r="A94" s="75"/>
      <c r="B94" s="79"/>
      <c r="C94" s="79"/>
      <c r="D94" s="91"/>
      <c r="E94" s="91"/>
      <c r="F94" s="92" t="s">
        <v>117</v>
      </c>
      <c r="G94" s="93" t="s">
        <v>118</v>
      </c>
      <c r="H94" s="93" t="s">
        <v>119</v>
      </c>
      <c r="I94" s="93" t="s">
        <v>120</v>
      </c>
    </row>
    <row r="95" spans="1:9" x14ac:dyDescent="0.25">
      <c r="A95" s="75"/>
      <c r="B95" s="79"/>
      <c r="C95" s="79"/>
      <c r="D95" s="79"/>
      <c r="E95" s="79"/>
      <c r="F95" s="124"/>
      <c r="G95" s="124"/>
      <c r="H95" s="124"/>
      <c r="I95" s="124"/>
    </row>
    <row r="96" spans="1:9" x14ac:dyDescent="0.25">
      <c r="A96" s="75"/>
      <c r="B96" s="79"/>
      <c r="C96" s="79"/>
      <c r="D96" s="79"/>
      <c r="E96" s="79"/>
      <c r="F96" s="124"/>
      <c r="G96" s="124"/>
      <c r="H96" s="124"/>
      <c r="I96" s="124"/>
    </row>
    <row r="97" spans="1:9" x14ac:dyDescent="0.25">
      <c r="A97" s="102" t="s">
        <v>165</v>
      </c>
      <c r="B97" s="79"/>
      <c r="C97" s="79"/>
      <c r="D97" s="79"/>
      <c r="E97" s="79"/>
      <c r="F97" s="126"/>
      <c r="G97" s="127"/>
      <c r="H97" s="101"/>
      <c r="I97" s="101"/>
    </row>
    <row r="98" spans="1:9" x14ac:dyDescent="0.25">
      <c r="A98" s="79"/>
      <c r="B98" s="91"/>
      <c r="C98" s="104" t="s">
        <v>166</v>
      </c>
      <c r="D98" s="91"/>
      <c r="E98" s="91"/>
      <c r="F98" s="91"/>
      <c r="G98" s="129"/>
      <c r="H98" s="129"/>
      <c r="I98" s="106">
        <f>'Calcul env. achat-construction'!B18</f>
        <v>168063.41440000004</v>
      </c>
    </row>
    <row r="99" spans="1:9" x14ac:dyDescent="0.25">
      <c r="A99" s="79"/>
      <c r="B99" s="107" t="s">
        <v>125</v>
      </c>
      <c r="C99" s="104" t="s">
        <v>158</v>
      </c>
      <c r="D99" s="91"/>
      <c r="E99" s="91"/>
      <c r="F99" s="91"/>
      <c r="G99" s="129"/>
      <c r="H99" s="129"/>
      <c r="I99" s="108"/>
    </row>
    <row r="100" spans="1:9" x14ac:dyDescent="0.25">
      <c r="A100" s="79"/>
      <c r="B100" s="109" t="s">
        <v>127</v>
      </c>
      <c r="C100" s="104" t="s">
        <v>128</v>
      </c>
      <c r="D100" s="91"/>
      <c r="E100" s="91"/>
      <c r="F100" s="91"/>
      <c r="G100" s="129"/>
      <c r="H100" s="129"/>
      <c r="I100" s="108"/>
    </row>
    <row r="101" spans="1:9" ht="14" thickBot="1" x14ac:dyDescent="0.3">
      <c r="A101" s="79"/>
      <c r="B101" s="107" t="s">
        <v>129</v>
      </c>
      <c r="C101" s="104" t="s">
        <v>159</v>
      </c>
      <c r="D101" s="91"/>
      <c r="E101" s="91"/>
      <c r="F101" s="91"/>
      <c r="G101" s="129"/>
      <c r="H101" s="129"/>
      <c r="I101" s="110"/>
    </row>
    <row r="102" spans="1:9" ht="14" thickBot="1" x14ac:dyDescent="0.3">
      <c r="A102" s="79"/>
      <c r="B102" s="91"/>
      <c r="C102" s="104" t="s">
        <v>131</v>
      </c>
      <c r="D102" s="91"/>
      <c r="E102" s="91"/>
      <c r="F102" s="91"/>
      <c r="G102" s="129"/>
      <c r="H102" s="129"/>
      <c r="I102" s="111">
        <f>SUM(I98:I101)</f>
        <v>168063.41440000004</v>
      </c>
    </row>
    <row r="103" spans="1:9" ht="14" thickBot="1" x14ac:dyDescent="0.3">
      <c r="A103" s="79"/>
      <c r="B103" s="91"/>
      <c r="C103" s="91"/>
      <c r="D103" s="91"/>
      <c r="E103" s="91"/>
      <c r="F103" s="91"/>
      <c r="G103" s="129"/>
      <c r="H103" s="129"/>
      <c r="I103" s="131"/>
    </row>
    <row r="104" spans="1:9" ht="14" thickBot="1" x14ac:dyDescent="0.3">
      <c r="A104" s="79"/>
      <c r="B104" s="91"/>
      <c r="C104" s="104" t="s">
        <v>132</v>
      </c>
      <c r="D104" s="91"/>
      <c r="E104" s="91"/>
      <c r="F104" s="91"/>
      <c r="G104" s="129"/>
      <c r="H104" s="129"/>
      <c r="I104" s="111">
        <f>I116</f>
        <v>124470.53</v>
      </c>
    </row>
    <row r="105" spans="1:9" ht="14" thickBot="1" x14ac:dyDescent="0.3">
      <c r="A105" s="79"/>
      <c r="B105" s="91"/>
      <c r="C105" s="91"/>
      <c r="D105" s="91"/>
      <c r="E105" s="91"/>
      <c r="F105" s="91"/>
      <c r="G105" s="129"/>
      <c r="H105" s="129"/>
      <c r="I105" s="91"/>
    </row>
    <row r="106" spans="1:9" ht="14" thickBot="1" x14ac:dyDescent="0.3">
      <c r="A106" s="79"/>
      <c r="B106" s="91"/>
      <c r="C106" s="112" t="s">
        <v>167</v>
      </c>
      <c r="D106" s="91"/>
      <c r="E106" s="91"/>
      <c r="F106" s="91"/>
      <c r="G106" s="129"/>
      <c r="H106" s="129"/>
      <c r="I106" s="111">
        <f>MIN(I102,I104)</f>
        <v>124470.53</v>
      </c>
    </row>
    <row r="107" spans="1:9" x14ac:dyDescent="0.25">
      <c r="A107" s="79"/>
      <c r="B107" s="91"/>
      <c r="C107" s="91"/>
      <c r="D107" s="91"/>
      <c r="E107" s="91"/>
      <c r="F107" s="91"/>
      <c r="G107" s="129"/>
      <c r="H107" s="129"/>
      <c r="I107" s="91"/>
    </row>
    <row r="108" spans="1:9" x14ac:dyDescent="0.25">
      <c r="A108" s="79"/>
      <c r="B108" s="91"/>
      <c r="C108" s="91"/>
      <c r="D108" s="91"/>
      <c r="E108" s="91"/>
      <c r="F108" s="91"/>
      <c r="G108" s="129"/>
      <c r="H108" s="129"/>
      <c r="I108" s="91"/>
    </row>
    <row r="109" spans="1:9" x14ac:dyDescent="0.25">
      <c r="A109" s="79"/>
      <c r="B109" s="91" t="s">
        <v>168</v>
      </c>
      <c r="C109" s="91"/>
      <c r="D109" s="91"/>
      <c r="E109" s="91"/>
      <c r="F109" s="114">
        <f>Mobilier!I3</f>
        <v>73500</v>
      </c>
      <c r="G109" s="115">
        <f t="shared" ref="G109:G115" si="9">(F109*TPS)+(F109*TVQ)</f>
        <v>11006.625</v>
      </c>
      <c r="H109" s="116">
        <f>(F109+G109)</f>
        <v>84506.625</v>
      </c>
      <c r="I109" s="115">
        <f>ROUND(F109+(G109/2),2)</f>
        <v>79003.31</v>
      </c>
    </row>
    <row r="110" spans="1:9" x14ac:dyDescent="0.25">
      <c r="A110" s="79"/>
      <c r="B110" s="91" t="s">
        <v>76</v>
      </c>
      <c r="C110" s="91"/>
      <c r="D110" s="91"/>
      <c r="E110" s="91"/>
      <c r="F110" s="117">
        <f>Mobilier!I4</f>
        <v>9300</v>
      </c>
      <c r="G110" s="115">
        <f t="shared" si="9"/>
        <v>1392.6750000000002</v>
      </c>
      <c r="H110" s="116">
        <f t="shared" ref="H110:H115" si="10">(F110+G110)</f>
        <v>10692.674999999999</v>
      </c>
      <c r="I110" s="115">
        <f t="shared" ref="I110:I115" si="11">ROUND(F110+(G110/2),2)</f>
        <v>9996.34</v>
      </c>
    </row>
    <row r="111" spans="1:9" x14ac:dyDescent="0.25">
      <c r="A111" s="79"/>
      <c r="B111" s="91" t="s">
        <v>169</v>
      </c>
      <c r="C111" s="91"/>
      <c r="D111" s="91"/>
      <c r="E111" s="91"/>
      <c r="F111" s="117">
        <f>Mobilier!I5</f>
        <v>15000</v>
      </c>
      <c r="G111" s="115">
        <f t="shared" si="9"/>
        <v>2246.25</v>
      </c>
      <c r="H111" s="116">
        <f t="shared" si="10"/>
        <v>17246.25</v>
      </c>
      <c r="I111" s="115">
        <f t="shared" si="11"/>
        <v>16123.13</v>
      </c>
    </row>
    <row r="112" spans="1:9" x14ac:dyDescent="0.25">
      <c r="A112" s="79"/>
      <c r="B112" s="91" t="s">
        <v>80</v>
      </c>
      <c r="C112" s="91"/>
      <c r="D112" s="91"/>
      <c r="E112" s="91"/>
      <c r="F112" s="117">
        <f>Mobilier!I6</f>
        <v>18000</v>
      </c>
      <c r="G112" s="115">
        <f t="shared" si="9"/>
        <v>2695.5</v>
      </c>
      <c r="H112" s="116">
        <f t="shared" si="10"/>
        <v>20695.5</v>
      </c>
      <c r="I112" s="115">
        <f t="shared" si="11"/>
        <v>19347.75</v>
      </c>
    </row>
    <row r="113" spans="1:9" x14ac:dyDescent="0.25">
      <c r="A113" s="79"/>
      <c r="B113" s="91" t="s">
        <v>142</v>
      </c>
      <c r="C113" s="118"/>
      <c r="D113" s="119"/>
      <c r="E113" s="91"/>
      <c r="F113" s="117"/>
      <c r="G113" s="115">
        <f t="shared" si="9"/>
        <v>0</v>
      </c>
      <c r="H113" s="116">
        <f t="shared" si="10"/>
        <v>0</v>
      </c>
      <c r="I113" s="115">
        <f t="shared" si="11"/>
        <v>0</v>
      </c>
    </row>
    <row r="114" spans="1:9" x14ac:dyDescent="0.25">
      <c r="A114" s="79"/>
      <c r="B114" s="91" t="s">
        <v>142</v>
      </c>
      <c r="C114" s="118"/>
      <c r="D114" s="119"/>
      <c r="E114" s="91"/>
      <c r="F114" s="117"/>
      <c r="G114" s="115"/>
      <c r="H114" s="116"/>
      <c r="I114" s="115"/>
    </row>
    <row r="115" spans="1:9" x14ac:dyDescent="0.25">
      <c r="A115" s="79"/>
      <c r="B115" s="91" t="s">
        <v>142</v>
      </c>
      <c r="C115" s="118"/>
      <c r="D115" s="119"/>
      <c r="E115" s="91"/>
      <c r="F115" s="117"/>
      <c r="G115" s="115">
        <f t="shared" si="9"/>
        <v>0</v>
      </c>
      <c r="H115" s="116">
        <f t="shared" si="10"/>
        <v>0</v>
      </c>
      <c r="I115" s="115">
        <f t="shared" si="11"/>
        <v>0</v>
      </c>
    </row>
    <row r="116" spans="1:9" ht="14" thickBot="1" x14ac:dyDescent="0.3">
      <c r="A116" s="75" t="s">
        <v>170</v>
      </c>
      <c r="B116" s="79"/>
      <c r="C116" s="79"/>
      <c r="D116" s="79"/>
      <c r="E116" s="79"/>
      <c r="F116" s="136"/>
      <c r="G116" s="136">
        <f>SUM(G109:G115)</f>
        <v>17341.05</v>
      </c>
      <c r="H116" s="136">
        <f>SUM(H109:H115)</f>
        <v>133141.04999999999</v>
      </c>
      <c r="I116" s="137">
        <f>SUM(I109:I115)</f>
        <v>124470.53</v>
      </c>
    </row>
    <row r="117" spans="1:9" ht="14" thickTop="1" x14ac:dyDescent="0.25">
      <c r="A117" s="75"/>
      <c r="B117" s="79"/>
      <c r="C117" s="79"/>
      <c r="D117" s="79"/>
      <c r="E117" s="79"/>
      <c r="F117" s="124"/>
      <c r="G117" s="124"/>
      <c r="H117" s="125" t="s">
        <v>145</v>
      </c>
      <c r="I117" s="124">
        <f>I102-I116</f>
        <v>43592.884400000039</v>
      </c>
    </row>
    <row r="118" spans="1:9" x14ac:dyDescent="0.25">
      <c r="B118" s="79"/>
      <c r="C118" s="79"/>
      <c r="D118" s="79"/>
      <c r="E118" s="79"/>
      <c r="F118" s="124"/>
      <c r="G118" s="124"/>
      <c r="H118" s="124"/>
      <c r="I118" s="124"/>
    </row>
    <row r="119" spans="1:9" x14ac:dyDescent="0.25">
      <c r="A119" s="102" t="s">
        <v>171</v>
      </c>
      <c r="B119" s="79"/>
      <c r="C119" s="79"/>
      <c r="D119" s="79"/>
      <c r="E119" s="79"/>
      <c r="F119" s="124"/>
      <c r="G119" s="124"/>
      <c r="H119" s="101"/>
      <c r="I119" s="101"/>
    </row>
    <row r="120" spans="1:9" x14ac:dyDescent="0.25">
      <c r="A120" s="79"/>
      <c r="B120" s="91"/>
      <c r="C120" s="104" t="s">
        <v>172</v>
      </c>
      <c r="D120" s="91"/>
      <c r="E120" s="91"/>
      <c r="F120" s="91"/>
      <c r="G120" s="129"/>
      <c r="H120" s="129"/>
      <c r="I120" s="106">
        <f>'Calcul env. achat-construction'!B20</f>
        <v>183538.83366144003</v>
      </c>
    </row>
    <row r="121" spans="1:9" x14ac:dyDescent="0.25">
      <c r="A121" s="79"/>
      <c r="B121" s="107" t="s">
        <v>125</v>
      </c>
      <c r="C121" s="104" t="s">
        <v>158</v>
      </c>
      <c r="D121" s="91"/>
      <c r="E121" s="91"/>
      <c r="F121" s="91"/>
      <c r="G121" s="129"/>
      <c r="H121" s="129"/>
      <c r="I121" s="108"/>
    </row>
    <row r="122" spans="1:9" x14ac:dyDescent="0.25">
      <c r="A122" s="79"/>
      <c r="B122" s="109" t="s">
        <v>127</v>
      </c>
      <c r="C122" s="104" t="s">
        <v>128</v>
      </c>
      <c r="D122" s="91"/>
      <c r="E122" s="91"/>
      <c r="F122" s="91"/>
      <c r="G122" s="129"/>
      <c r="H122" s="129"/>
      <c r="I122" s="108"/>
    </row>
    <row r="123" spans="1:9" ht="14" thickBot="1" x14ac:dyDescent="0.3">
      <c r="A123" s="79"/>
      <c r="B123" s="107" t="s">
        <v>129</v>
      </c>
      <c r="C123" s="104" t="s">
        <v>159</v>
      </c>
      <c r="D123" s="91"/>
      <c r="E123" s="91"/>
      <c r="F123" s="91"/>
      <c r="G123" s="129"/>
      <c r="H123" s="129"/>
      <c r="I123" s="110"/>
    </row>
    <row r="124" spans="1:9" ht="14" thickBot="1" x14ac:dyDescent="0.3">
      <c r="A124" s="79"/>
      <c r="B124" s="91"/>
      <c r="C124" s="104" t="s">
        <v>131</v>
      </c>
      <c r="D124" s="91"/>
      <c r="E124" s="91"/>
      <c r="F124" s="91"/>
      <c r="G124" s="129"/>
      <c r="H124" s="129"/>
      <c r="I124" s="111">
        <f>SUM(I120:I123)</f>
        <v>183538.83366144003</v>
      </c>
    </row>
    <row r="125" spans="1:9" ht="14" thickBot="1" x14ac:dyDescent="0.3">
      <c r="A125" s="79"/>
      <c r="B125" s="91"/>
      <c r="C125" s="130"/>
      <c r="D125" s="91"/>
      <c r="E125" s="91"/>
      <c r="F125" s="91"/>
      <c r="G125" s="129"/>
      <c r="H125" s="129"/>
      <c r="I125" s="131"/>
    </row>
    <row r="126" spans="1:9" ht="14" thickBot="1" x14ac:dyDescent="0.3">
      <c r="A126" s="79"/>
      <c r="B126" s="91"/>
      <c r="C126" s="104" t="s">
        <v>132</v>
      </c>
      <c r="D126" s="91"/>
      <c r="E126" s="91"/>
      <c r="F126" s="91"/>
      <c r="G126" s="129"/>
      <c r="H126" s="129"/>
      <c r="I126" s="111">
        <f>I140</f>
        <v>0</v>
      </c>
    </row>
    <row r="127" spans="1:9" ht="14" thickBot="1" x14ac:dyDescent="0.3">
      <c r="A127" s="79"/>
      <c r="B127" s="91"/>
      <c r="C127" s="91"/>
      <c r="D127" s="91"/>
      <c r="E127" s="91"/>
      <c r="F127" s="91"/>
      <c r="G127" s="129"/>
      <c r="H127" s="129"/>
      <c r="I127" s="91"/>
    </row>
    <row r="128" spans="1:9" ht="14" thickBot="1" x14ac:dyDescent="0.3">
      <c r="A128" s="79"/>
      <c r="B128" s="91"/>
      <c r="C128" s="112" t="s">
        <v>173</v>
      </c>
      <c r="D128" s="91"/>
      <c r="E128" s="91"/>
      <c r="F128" s="91"/>
      <c r="G128" s="129"/>
      <c r="H128" s="129"/>
      <c r="I128" s="111">
        <f>MIN(I124,I126)</f>
        <v>0</v>
      </c>
    </row>
    <row r="129" spans="1:9" x14ac:dyDescent="0.25">
      <c r="A129" s="79"/>
      <c r="B129" s="91"/>
      <c r="C129" s="130"/>
      <c r="D129" s="91"/>
      <c r="E129" s="91"/>
      <c r="F129" s="91"/>
      <c r="G129" s="129"/>
      <c r="H129" s="129"/>
      <c r="I129" s="131"/>
    </row>
    <row r="130" spans="1:9" x14ac:dyDescent="0.25">
      <c r="A130" s="79"/>
      <c r="B130" s="91"/>
      <c r="C130" s="130"/>
      <c r="D130" s="91"/>
      <c r="E130" s="91"/>
      <c r="F130" s="91"/>
      <c r="G130" s="129"/>
      <c r="H130" s="129"/>
      <c r="I130" s="131"/>
    </row>
    <row r="131" spans="1:9" x14ac:dyDescent="0.25">
      <c r="A131" s="79"/>
      <c r="B131" s="91" t="s">
        <v>174</v>
      </c>
      <c r="C131" s="91"/>
      <c r="D131" s="91"/>
      <c r="E131" s="91"/>
      <c r="F131" s="114"/>
      <c r="G131" s="115">
        <f t="shared" ref="G131:G139" si="12">(F131*TPS)+(F131*TVQ)</f>
        <v>0</v>
      </c>
      <c r="H131" s="116">
        <f>(F131+G131)</f>
        <v>0</v>
      </c>
      <c r="I131" s="115">
        <f>ROUND(F131+(G131/2),2)</f>
        <v>0</v>
      </c>
    </row>
    <row r="132" spans="1:9" x14ac:dyDescent="0.25">
      <c r="A132" s="79"/>
      <c r="B132" s="91" t="s">
        <v>175</v>
      </c>
      <c r="C132" s="91"/>
      <c r="D132" s="91"/>
      <c r="E132" s="91"/>
      <c r="F132" s="114"/>
      <c r="G132" s="115">
        <f t="shared" si="12"/>
        <v>0</v>
      </c>
      <c r="H132" s="116">
        <f t="shared" ref="H132:H139" si="13">(F132+G132)</f>
        <v>0</v>
      </c>
      <c r="I132" s="115">
        <f t="shared" ref="I132:I139" si="14">ROUND(F132+(G132/2),2)</f>
        <v>0</v>
      </c>
    </row>
    <row r="133" spans="1:9" x14ac:dyDescent="0.25">
      <c r="A133" s="79"/>
      <c r="B133" s="91" t="s">
        <v>176</v>
      </c>
      <c r="C133" s="91"/>
      <c r="D133" s="91"/>
      <c r="E133" s="91"/>
      <c r="F133" s="114"/>
      <c r="G133" s="115">
        <f t="shared" ref="G133" si="15">(F133*TPS)+(F133*TVQ)</f>
        <v>0</v>
      </c>
      <c r="H133" s="116">
        <f t="shared" si="13"/>
        <v>0</v>
      </c>
      <c r="I133" s="115">
        <f t="shared" si="14"/>
        <v>0</v>
      </c>
    </row>
    <row r="134" spans="1:9" x14ac:dyDescent="0.25">
      <c r="A134" s="79"/>
      <c r="B134" s="91" t="s">
        <v>177</v>
      </c>
      <c r="C134" s="91"/>
      <c r="D134" s="91"/>
      <c r="E134" s="91"/>
      <c r="F134" s="114"/>
      <c r="G134" s="115">
        <f t="shared" si="12"/>
        <v>0</v>
      </c>
      <c r="H134" s="116">
        <f t="shared" si="13"/>
        <v>0</v>
      </c>
      <c r="I134" s="115">
        <f t="shared" si="14"/>
        <v>0</v>
      </c>
    </row>
    <row r="135" spans="1:9" x14ac:dyDescent="0.25">
      <c r="A135" s="79"/>
      <c r="B135" s="91" t="s">
        <v>178</v>
      </c>
      <c r="C135" s="91"/>
      <c r="D135" s="91"/>
      <c r="E135" s="91"/>
      <c r="F135" s="114"/>
      <c r="G135" s="115">
        <f t="shared" si="12"/>
        <v>0</v>
      </c>
      <c r="H135" s="116">
        <f t="shared" si="13"/>
        <v>0</v>
      </c>
      <c r="I135" s="115">
        <f t="shared" si="14"/>
        <v>0</v>
      </c>
    </row>
    <row r="136" spans="1:9" x14ac:dyDescent="0.25">
      <c r="A136" s="79"/>
      <c r="B136" s="91" t="s">
        <v>179</v>
      </c>
      <c r="C136" s="91"/>
      <c r="D136" s="91"/>
      <c r="E136" s="91"/>
      <c r="F136" s="114"/>
      <c r="G136" s="115">
        <f t="shared" si="12"/>
        <v>0</v>
      </c>
      <c r="H136" s="116">
        <f t="shared" si="13"/>
        <v>0</v>
      </c>
      <c r="I136" s="115">
        <f t="shared" si="14"/>
        <v>0</v>
      </c>
    </row>
    <row r="137" spans="1:9" x14ac:dyDescent="0.25">
      <c r="A137" s="79"/>
      <c r="B137" s="91" t="s">
        <v>142</v>
      </c>
      <c r="C137" s="118"/>
      <c r="D137" s="135"/>
      <c r="E137" s="91"/>
      <c r="F137" s="114"/>
      <c r="G137" s="115">
        <f t="shared" si="12"/>
        <v>0</v>
      </c>
      <c r="H137" s="116">
        <f t="shared" si="13"/>
        <v>0</v>
      </c>
      <c r="I137" s="115">
        <f t="shared" si="14"/>
        <v>0</v>
      </c>
    </row>
    <row r="138" spans="1:9" x14ac:dyDescent="0.25">
      <c r="A138" s="79"/>
      <c r="B138" s="91" t="s">
        <v>142</v>
      </c>
      <c r="C138" s="118"/>
      <c r="D138" s="135"/>
      <c r="E138" s="91"/>
      <c r="F138" s="114"/>
      <c r="G138" s="115">
        <f t="shared" ref="G138" si="16">(F138*TPS)+(F138*TVQ)</f>
        <v>0</v>
      </c>
      <c r="H138" s="116">
        <f t="shared" si="13"/>
        <v>0</v>
      </c>
      <c r="I138" s="115">
        <f t="shared" si="14"/>
        <v>0</v>
      </c>
    </row>
    <row r="139" spans="1:9" x14ac:dyDescent="0.25">
      <c r="A139" s="79"/>
      <c r="B139" s="91" t="s">
        <v>154</v>
      </c>
      <c r="C139" s="134"/>
      <c r="D139" s="135"/>
      <c r="E139" s="91"/>
      <c r="F139" s="114"/>
      <c r="G139" s="141">
        <f t="shared" si="12"/>
        <v>0</v>
      </c>
      <c r="H139" s="142">
        <f t="shared" si="13"/>
        <v>0</v>
      </c>
      <c r="I139" s="141">
        <f t="shared" si="14"/>
        <v>0</v>
      </c>
    </row>
    <row r="140" spans="1:9" ht="14" thickBot="1" x14ac:dyDescent="0.3">
      <c r="A140" s="75" t="s">
        <v>180</v>
      </c>
      <c r="B140" s="79"/>
      <c r="C140" s="79"/>
      <c r="D140" s="79"/>
      <c r="E140" s="79"/>
      <c r="F140" s="136">
        <f>SUM(F131:F139)</f>
        <v>0</v>
      </c>
      <c r="G140" s="136">
        <f>SUM(G131:G139)</f>
        <v>0</v>
      </c>
      <c r="H140" s="136">
        <f>SUM(H131:H139)</f>
        <v>0</v>
      </c>
      <c r="I140" s="137">
        <f>SUM(I131:I139)</f>
        <v>0</v>
      </c>
    </row>
    <row r="141" spans="1:9" ht="14" thickTop="1" x14ac:dyDescent="0.25">
      <c r="A141" s="75"/>
      <c r="B141" s="79"/>
      <c r="C141" s="79"/>
      <c r="D141" s="79"/>
      <c r="E141" s="79"/>
      <c r="F141" s="124"/>
      <c r="G141" s="124"/>
      <c r="H141" s="125" t="s">
        <v>145</v>
      </c>
      <c r="I141" s="124">
        <f>I124-I140</f>
        <v>183538.83366144003</v>
      </c>
    </row>
    <row r="142" spans="1:9" x14ac:dyDescent="0.25">
      <c r="A142" s="75"/>
      <c r="B142" s="79"/>
      <c r="C142" s="79"/>
      <c r="D142" s="79"/>
      <c r="E142" s="79"/>
      <c r="F142" s="124"/>
      <c r="G142" s="124"/>
      <c r="H142" s="124"/>
      <c r="I142" s="124"/>
    </row>
    <row r="143" spans="1:9" x14ac:dyDescent="0.25">
      <c r="A143" s="102" t="s">
        <v>181</v>
      </c>
      <c r="B143" s="79"/>
      <c r="C143" s="79"/>
      <c r="D143" s="79"/>
      <c r="E143" s="79"/>
      <c r="F143" s="124"/>
      <c r="G143" s="124"/>
      <c r="H143" s="101"/>
      <c r="I143" s="101"/>
    </row>
    <row r="144" spans="1:9" x14ac:dyDescent="0.25">
      <c r="A144" s="79"/>
      <c r="B144" s="91"/>
      <c r="C144" s="104" t="s">
        <v>182</v>
      </c>
      <c r="D144" s="91"/>
      <c r="E144" s="91"/>
      <c r="F144" s="91"/>
      <c r="G144" s="129"/>
      <c r="H144" s="129"/>
    </row>
    <row r="145" spans="1:9" x14ac:dyDescent="0.25">
      <c r="A145" s="79"/>
      <c r="B145" s="107" t="s">
        <v>125</v>
      </c>
      <c r="C145" s="104" t="s">
        <v>158</v>
      </c>
      <c r="D145" s="91"/>
      <c r="E145" s="91"/>
      <c r="F145" s="91"/>
      <c r="G145" s="129"/>
      <c r="H145" s="129"/>
      <c r="I145" s="108">
        <f>'Calcul env. achat-construction'!B22</f>
        <v>66579.386688000013</v>
      </c>
    </row>
    <row r="146" spans="1:9" x14ac:dyDescent="0.25">
      <c r="A146" s="79"/>
      <c r="B146" s="109" t="s">
        <v>127</v>
      </c>
      <c r="C146" s="104" t="s">
        <v>128</v>
      </c>
      <c r="D146" s="91"/>
      <c r="E146" s="91"/>
      <c r="F146" s="91"/>
      <c r="G146" s="129"/>
      <c r="H146" s="129"/>
      <c r="I146" s="108"/>
    </row>
    <row r="147" spans="1:9" ht="14" thickBot="1" x14ac:dyDescent="0.3">
      <c r="A147" s="79"/>
      <c r="B147" s="107" t="s">
        <v>129</v>
      </c>
      <c r="C147" s="104" t="s">
        <v>159</v>
      </c>
      <c r="D147" s="91"/>
      <c r="E147" s="91"/>
      <c r="F147" s="91"/>
      <c r="G147" s="129"/>
      <c r="H147" s="129"/>
      <c r="I147" s="110"/>
    </row>
    <row r="148" spans="1:9" ht="14" thickBot="1" x14ac:dyDescent="0.3">
      <c r="A148" s="79"/>
      <c r="B148" s="91"/>
      <c r="C148" s="104" t="s">
        <v>131</v>
      </c>
      <c r="D148" s="91"/>
      <c r="E148" s="91"/>
      <c r="F148" s="91"/>
      <c r="G148" s="129"/>
      <c r="H148" s="129"/>
      <c r="I148" s="111">
        <f>SUM(I145:I147)</f>
        <v>66579.386688000013</v>
      </c>
    </row>
    <row r="149" spans="1:9" ht="14" thickBot="1" x14ac:dyDescent="0.3">
      <c r="A149" s="79"/>
      <c r="B149" s="91"/>
      <c r="C149" s="130"/>
      <c r="D149" s="91"/>
      <c r="E149" s="91"/>
      <c r="F149" s="91"/>
      <c r="G149" s="129"/>
      <c r="H149" s="129"/>
      <c r="I149" s="131"/>
    </row>
    <row r="150" spans="1:9" ht="14" thickBot="1" x14ac:dyDescent="0.3">
      <c r="A150" s="79"/>
      <c r="B150" s="91"/>
      <c r="C150" s="104" t="s">
        <v>132</v>
      </c>
      <c r="D150" s="91"/>
      <c r="E150" s="91"/>
      <c r="F150" s="91"/>
      <c r="G150" s="129"/>
      <c r="H150" s="129"/>
      <c r="I150" s="111">
        <f>I156</f>
        <v>0</v>
      </c>
    </row>
    <row r="151" spans="1:9" ht="14" thickBot="1" x14ac:dyDescent="0.3">
      <c r="A151" s="79"/>
      <c r="B151" s="91"/>
      <c r="C151" s="91"/>
      <c r="D151" s="91"/>
      <c r="E151" s="91"/>
      <c r="F151" s="91"/>
      <c r="G151" s="129"/>
      <c r="H151" s="129"/>
      <c r="I151" s="91"/>
    </row>
    <row r="152" spans="1:9" ht="14" thickBot="1" x14ac:dyDescent="0.3">
      <c r="A152" s="79"/>
      <c r="B152" s="91"/>
      <c r="C152" s="112" t="s">
        <v>183</v>
      </c>
      <c r="D152" s="91"/>
      <c r="E152" s="91"/>
      <c r="F152" s="91"/>
      <c r="G152" s="129"/>
      <c r="H152" s="129"/>
      <c r="I152" s="111">
        <f>MIN(I148,I150)</f>
        <v>0</v>
      </c>
    </row>
    <row r="153" spans="1:9" x14ac:dyDescent="0.25">
      <c r="A153" s="79"/>
      <c r="B153" s="91"/>
      <c r="C153" s="130"/>
      <c r="D153" s="91"/>
      <c r="E153" s="91"/>
      <c r="F153" s="91"/>
      <c r="G153" s="129"/>
      <c r="H153" s="129"/>
      <c r="I153" s="131"/>
    </row>
    <row r="154" spans="1:9" x14ac:dyDescent="0.25">
      <c r="A154" s="79"/>
      <c r="B154" s="91"/>
      <c r="C154" s="91"/>
      <c r="D154" s="91"/>
      <c r="E154" s="91"/>
      <c r="F154" s="91"/>
      <c r="G154" s="129"/>
      <c r="H154" s="129"/>
      <c r="I154" s="91"/>
    </row>
    <row r="155" spans="1:9" x14ac:dyDescent="0.25">
      <c r="A155" s="79"/>
      <c r="B155" s="91" t="s">
        <v>181</v>
      </c>
      <c r="C155" s="134"/>
      <c r="D155" s="135"/>
      <c r="E155" s="91"/>
      <c r="F155" s="114"/>
      <c r="G155" s="115">
        <f>(F155*TPS)+(F155*TVQ)</f>
        <v>0</v>
      </c>
      <c r="H155" s="116">
        <f t="shared" ref="H155" si="17">(F155+G155)</f>
        <v>0</v>
      </c>
      <c r="I155" s="115">
        <f t="shared" ref="I155" si="18">ROUND(F155+(G155/2),2)</f>
        <v>0</v>
      </c>
    </row>
    <row r="156" spans="1:9" ht="14" thickBot="1" x14ac:dyDescent="0.3">
      <c r="A156" s="75" t="s">
        <v>184</v>
      </c>
      <c r="B156" s="79"/>
      <c r="C156" s="79"/>
      <c r="D156" s="79"/>
      <c r="E156" s="79"/>
      <c r="F156" s="136"/>
      <c r="G156" s="136">
        <f>SUM(G155)</f>
        <v>0</v>
      </c>
      <c r="H156" s="136">
        <f>SUM(H155)</f>
        <v>0</v>
      </c>
      <c r="I156" s="137">
        <f>SUM(I155)</f>
        <v>0</v>
      </c>
    </row>
    <row r="157" spans="1:9" ht="14" thickTop="1" x14ac:dyDescent="0.25">
      <c r="A157" s="75"/>
      <c r="B157" s="79"/>
      <c r="C157" s="79"/>
      <c r="D157" s="79"/>
      <c r="E157" s="79"/>
      <c r="F157" s="124"/>
      <c r="G157" s="124"/>
      <c r="H157" s="125" t="s">
        <v>145</v>
      </c>
      <c r="I157" s="124">
        <f>I148-I156</f>
        <v>66579.386688000013</v>
      </c>
    </row>
    <row r="158" spans="1:9" x14ac:dyDescent="0.25">
      <c r="A158" s="75"/>
      <c r="B158" s="79"/>
      <c r="C158" s="79"/>
      <c r="D158" s="79"/>
      <c r="E158" s="79"/>
      <c r="F158" s="124"/>
      <c r="G158" s="124"/>
      <c r="H158" s="125"/>
      <c r="I158" s="124"/>
    </row>
    <row r="159" spans="1:9" x14ac:dyDescent="0.25">
      <c r="A159" s="102" t="s">
        <v>185</v>
      </c>
      <c r="B159" s="79"/>
      <c r="C159" s="79"/>
      <c r="D159" s="79"/>
      <c r="E159" s="79"/>
      <c r="F159" s="124"/>
      <c r="G159" s="127"/>
      <c r="H159" s="127"/>
      <c r="I159" s="127"/>
    </row>
    <row r="160" spans="1:9" x14ac:dyDescent="0.25">
      <c r="A160" s="79"/>
      <c r="B160" s="79"/>
      <c r="C160" s="104" t="s">
        <v>186</v>
      </c>
      <c r="D160" s="91"/>
      <c r="E160" s="91"/>
      <c r="F160" s="91"/>
      <c r="G160" s="129"/>
      <c r="H160" s="129"/>
      <c r="I160" s="106"/>
    </row>
    <row r="161" spans="1:9" x14ac:dyDescent="0.25">
      <c r="A161" s="79"/>
      <c r="B161" s="107" t="s">
        <v>125</v>
      </c>
      <c r="C161" s="104" t="s">
        <v>158</v>
      </c>
      <c r="D161" s="91"/>
      <c r="E161" s="91"/>
      <c r="F161" s="91"/>
      <c r="G161" s="129"/>
      <c r="H161" s="129"/>
      <c r="I161" s="108"/>
    </row>
    <row r="162" spans="1:9" x14ac:dyDescent="0.25">
      <c r="A162" s="79"/>
      <c r="B162" s="109" t="s">
        <v>127</v>
      </c>
      <c r="C162" s="104" t="s">
        <v>128</v>
      </c>
      <c r="D162" s="91"/>
      <c r="E162" s="91"/>
      <c r="F162" s="91"/>
      <c r="G162" s="129"/>
      <c r="H162" s="129"/>
      <c r="I162" s="108"/>
    </row>
    <row r="163" spans="1:9" ht="14" thickBot="1" x14ac:dyDescent="0.3">
      <c r="A163" s="79"/>
      <c r="B163" s="107" t="s">
        <v>129</v>
      </c>
      <c r="C163" s="104" t="s">
        <v>159</v>
      </c>
      <c r="D163" s="91"/>
      <c r="E163" s="91"/>
      <c r="F163" s="91"/>
      <c r="G163" s="129"/>
      <c r="H163" s="129"/>
      <c r="I163" s="110"/>
    </row>
    <row r="164" spans="1:9" ht="14" thickBot="1" x14ac:dyDescent="0.3">
      <c r="A164" s="79"/>
      <c r="B164" s="79"/>
      <c r="C164" s="104" t="s">
        <v>131</v>
      </c>
      <c r="D164" s="91"/>
      <c r="E164" s="91"/>
      <c r="F164" s="91"/>
      <c r="G164" s="129"/>
      <c r="H164" s="129"/>
      <c r="I164" s="111">
        <f>SUM(I160:I163)</f>
        <v>0</v>
      </c>
    </row>
    <row r="165" spans="1:9" ht="14" thickBot="1" x14ac:dyDescent="0.3">
      <c r="A165" s="79"/>
      <c r="B165" s="79"/>
      <c r="C165" s="130"/>
      <c r="D165" s="91"/>
      <c r="E165" s="91"/>
      <c r="F165" s="91"/>
      <c r="G165" s="129"/>
      <c r="H165" s="129"/>
      <c r="I165" s="131"/>
    </row>
    <row r="166" spans="1:9" ht="14" thickBot="1" x14ac:dyDescent="0.3">
      <c r="A166" s="79"/>
      <c r="B166" s="79"/>
      <c r="C166" s="104" t="s">
        <v>132</v>
      </c>
      <c r="D166" s="91"/>
      <c r="E166" s="91"/>
      <c r="F166" s="91"/>
      <c r="G166" s="129"/>
      <c r="H166" s="129"/>
      <c r="I166" s="111">
        <f>I162+I163</f>
        <v>0</v>
      </c>
    </row>
    <row r="167" spans="1:9" ht="14" thickBot="1" x14ac:dyDescent="0.3">
      <c r="A167" s="79"/>
      <c r="B167" s="79"/>
      <c r="C167" s="91"/>
      <c r="D167" s="91"/>
      <c r="E167" s="91"/>
      <c r="F167" s="91"/>
      <c r="G167" s="129"/>
      <c r="H167" s="129"/>
      <c r="I167" s="91"/>
    </row>
    <row r="168" spans="1:9" ht="14" thickBot="1" x14ac:dyDescent="0.3">
      <c r="A168" s="79"/>
      <c r="B168" s="79"/>
      <c r="C168" s="112" t="s">
        <v>187</v>
      </c>
      <c r="D168" s="91"/>
      <c r="E168" s="91"/>
      <c r="F168" s="91"/>
      <c r="G168" s="129"/>
      <c r="H168" s="129"/>
      <c r="I168" s="111">
        <f>I164+I165</f>
        <v>0</v>
      </c>
    </row>
    <row r="169" spans="1:9" x14ac:dyDescent="0.25">
      <c r="A169" s="79"/>
      <c r="B169" s="79"/>
      <c r="C169" s="130"/>
      <c r="D169" s="91"/>
      <c r="E169" s="91"/>
      <c r="F169" s="91"/>
      <c r="G169" s="129"/>
      <c r="H169" s="129"/>
      <c r="I169" s="131"/>
    </row>
    <row r="170" spans="1:9" x14ac:dyDescent="0.25">
      <c r="A170" s="79"/>
      <c r="B170" s="79"/>
      <c r="C170" s="130"/>
      <c r="D170" s="91"/>
      <c r="E170" s="91"/>
      <c r="F170" s="91"/>
      <c r="G170" s="129"/>
      <c r="H170" s="129"/>
      <c r="I170" s="131"/>
    </row>
    <row r="171" spans="1:9" ht="14" x14ac:dyDescent="0.25">
      <c r="A171" s="79"/>
      <c r="B171" s="91" t="s">
        <v>188</v>
      </c>
      <c r="C171" s="91"/>
      <c r="D171" s="91"/>
      <c r="E171" s="91"/>
      <c r="F171" s="114"/>
      <c r="G171" s="115">
        <f t="shared" ref="G171:G180" si="19">(F171*TPS)+(F171*TVQ)</f>
        <v>0</v>
      </c>
      <c r="H171" s="116">
        <f>(F171+G171)</f>
        <v>0</v>
      </c>
      <c r="I171" s="115">
        <f>ROUND(F171+(G171/2),2)</f>
        <v>0</v>
      </c>
    </row>
    <row r="172" spans="1:9" x14ac:dyDescent="0.25">
      <c r="A172" s="79"/>
      <c r="B172" s="91" t="s">
        <v>189</v>
      </c>
      <c r="C172" s="91"/>
      <c r="D172" s="91"/>
      <c r="E172" s="91"/>
      <c r="F172" s="114"/>
      <c r="G172" s="115">
        <f t="shared" si="19"/>
        <v>0</v>
      </c>
      <c r="H172" s="116">
        <f t="shared" ref="H172:H180" si="20">(F172+G172)</f>
        <v>0</v>
      </c>
      <c r="I172" s="115">
        <f t="shared" ref="I172:I180" si="21">ROUND(F172+(G172/2),2)</f>
        <v>0</v>
      </c>
    </row>
    <row r="173" spans="1:9" x14ac:dyDescent="0.25">
      <c r="A173" s="79"/>
      <c r="B173" s="91" t="s">
        <v>190</v>
      </c>
      <c r="C173" s="91"/>
      <c r="D173" s="91"/>
      <c r="E173" s="91"/>
      <c r="F173" s="114"/>
      <c r="G173" s="115">
        <f t="shared" si="19"/>
        <v>0</v>
      </c>
      <c r="H173" s="116">
        <f t="shared" si="20"/>
        <v>0</v>
      </c>
      <c r="I173" s="115">
        <f t="shared" si="21"/>
        <v>0</v>
      </c>
    </row>
    <row r="174" spans="1:9" x14ac:dyDescent="0.25">
      <c r="A174" s="79"/>
      <c r="B174" s="91" t="s">
        <v>191</v>
      </c>
      <c r="C174" s="91"/>
      <c r="D174" s="91"/>
      <c r="E174" s="91"/>
      <c r="F174" s="114"/>
      <c r="G174" s="115">
        <f t="shared" si="19"/>
        <v>0</v>
      </c>
      <c r="H174" s="116">
        <f t="shared" si="20"/>
        <v>0</v>
      </c>
      <c r="I174" s="115">
        <f t="shared" si="21"/>
        <v>0</v>
      </c>
    </row>
    <row r="175" spans="1:9" x14ac:dyDescent="0.25">
      <c r="A175" s="79"/>
      <c r="B175" s="91" t="s">
        <v>192</v>
      </c>
      <c r="C175" s="91"/>
      <c r="D175" s="91"/>
      <c r="E175" s="91"/>
      <c r="F175" s="114"/>
      <c r="G175" s="115">
        <f t="shared" si="19"/>
        <v>0</v>
      </c>
      <c r="H175" s="116">
        <f t="shared" si="20"/>
        <v>0</v>
      </c>
      <c r="I175" s="115">
        <f t="shared" si="21"/>
        <v>0</v>
      </c>
    </row>
    <row r="176" spans="1:9" x14ac:dyDescent="0.25">
      <c r="A176" s="79"/>
      <c r="B176" s="91" t="s">
        <v>193</v>
      </c>
      <c r="C176" s="91"/>
      <c r="D176" s="91"/>
      <c r="E176" s="91"/>
      <c r="F176" s="117"/>
      <c r="G176" s="115">
        <f t="shared" si="19"/>
        <v>0</v>
      </c>
      <c r="H176" s="116">
        <f t="shared" si="20"/>
        <v>0</v>
      </c>
      <c r="I176" s="115">
        <f t="shared" si="21"/>
        <v>0</v>
      </c>
    </row>
    <row r="177" spans="1:9" ht="14" x14ac:dyDescent="0.25">
      <c r="A177" s="79"/>
      <c r="B177" s="91" t="s">
        <v>194</v>
      </c>
      <c r="C177" s="91"/>
      <c r="D177" s="91"/>
      <c r="E177" s="91"/>
      <c r="F177" s="114"/>
      <c r="G177" s="115">
        <f t="shared" si="19"/>
        <v>0</v>
      </c>
      <c r="H177" s="116">
        <f t="shared" si="20"/>
        <v>0</v>
      </c>
      <c r="I177" s="115">
        <f t="shared" si="21"/>
        <v>0</v>
      </c>
    </row>
    <row r="178" spans="1:9" x14ac:dyDescent="0.25">
      <c r="A178" s="79"/>
      <c r="B178" s="91" t="s">
        <v>195</v>
      </c>
      <c r="C178" s="91"/>
      <c r="D178" s="91"/>
      <c r="E178" s="91"/>
      <c r="F178" s="114">
        <v>0</v>
      </c>
      <c r="G178" s="115">
        <f t="shared" si="19"/>
        <v>0</v>
      </c>
      <c r="H178" s="116">
        <f t="shared" si="20"/>
        <v>0</v>
      </c>
      <c r="I178" s="115">
        <f t="shared" si="21"/>
        <v>0</v>
      </c>
    </row>
    <row r="179" spans="1:9" x14ac:dyDescent="0.25">
      <c r="A179" s="79"/>
      <c r="B179" s="143" t="s">
        <v>196</v>
      </c>
      <c r="C179" s="118" t="s">
        <v>197</v>
      </c>
      <c r="D179" s="119"/>
      <c r="E179" s="91"/>
      <c r="F179" s="114"/>
      <c r="G179" s="115">
        <f t="shared" si="19"/>
        <v>0</v>
      </c>
      <c r="H179" s="116">
        <f t="shared" si="20"/>
        <v>0</v>
      </c>
      <c r="I179" s="115">
        <f t="shared" si="21"/>
        <v>0</v>
      </c>
    </row>
    <row r="180" spans="1:9" x14ac:dyDescent="0.25">
      <c r="A180" s="79"/>
      <c r="B180" s="91" t="s">
        <v>154</v>
      </c>
      <c r="C180" s="144" t="s">
        <v>198</v>
      </c>
      <c r="D180" s="135"/>
      <c r="E180" s="91"/>
      <c r="F180" s="114"/>
      <c r="G180" s="115">
        <f t="shared" si="19"/>
        <v>0</v>
      </c>
      <c r="H180" s="116">
        <f t="shared" si="20"/>
        <v>0</v>
      </c>
      <c r="I180" s="115">
        <f t="shared" si="21"/>
        <v>0</v>
      </c>
    </row>
    <row r="181" spans="1:9" ht="14" thickBot="1" x14ac:dyDescent="0.3">
      <c r="A181" s="75" t="s">
        <v>199</v>
      </c>
      <c r="B181" s="79"/>
      <c r="C181" s="79"/>
      <c r="D181" s="79"/>
      <c r="E181" s="79"/>
      <c r="F181" s="136">
        <f>SUM(F171:F180)</f>
        <v>0</v>
      </c>
      <c r="G181" s="136">
        <f>SUM(G171:G180)</f>
        <v>0</v>
      </c>
      <c r="H181" s="136">
        <f>SUM(H171:H180)</f>
        <v>0</v>
      </c>
      <c r="I181" s="137">
        <f>SUM(I171:I180)</f>
        <v>0</v>
      </c>
    </row>
    <row r="182" spans="1:9" ht="14" thickTop="1" x14ac:dyDescent="0.25">
      <c r="A182" s="75"/>
      <c r="B182" s="79"/>
      <c r="C182" s="79"/>
      <c r="D182" s="79"/>
      <c r="E182" s="79"/>
      <c r="F182" s="124"/>
      <c r="G182" s="124"/>
      <c r="H182" s="125" t="s">
        <v>145</v>
      </c>
      <c r="I182" s="124">
        <f>I164-I181</f>
        <v>0</v>
      </c>
    </row>
    <row r="183" spans="1:9" x14ac:dyDescent="0.25">
      <c r="A183" s="75"/>
      <c r="B183" s="79"/>
      <c r="C183" s="79"/>
      <c r="D183" s="79"/>
      <c r="E183" s="79"/>
      <c r="F183" s="124"/>
      <c r="G183" s="124"/>
      <c r="H183" s="145"/>
      <c r="I183" s="124"/>
    </row>
    <row r="184" spans="1:9" ht="14" thickBot="1" x14ac:dyDescent="0.3">
      <c r="A184" s="75"/>
      <c r="B184" s="79"/>
      <c r="C184" s="79"/>
      <c r="D184" s="79"/>
      <c r="E184" s="79"/>
      <c r="F184" s="124"/>
      <c r="G184" s="124"/>
      <c r="H184" s="124"/>
      <c r="I184" s="124"/>
    </row>
    <row r="185" spans="1:9" ht="14" thickBot="1" x14ac:dyDescent="0.3">
      <c r="A185" s="146" t="s">
        <v>200</v>
      </c>
      <c r="B185" s="147"/>
      <c r="C185" s="147"/>
      <c r="D185" s="147"/>
      <c r="E185" s="147"/>
      <c r="F185" s="148">
        <f>F43+F67+F87+F116+F140+F156+F181</f>
        <v>0</v>
      </c>
      <c r="G185" s="148">
        <f>G43+G67+G87+G116+G140+G156+G181</f>
        <v>33158.393750000003</v>
      </c>
      <c r="H185" s="148">
        <f>H43+H67+H87+H116+H140+H156+H181</f>
        <v>254583.39374999999</v>
      </c>
      <c r="I185" s="148">
        <f>I43+I67+I87+I116+I140+I156+I181</f>
        <v>238004.2</v>
      </c>
    </row>
    <row r="186" spans="1:9" x14ac:dyDescent="0.25">
      <c r="A186" s="75"/>
      <c r="B186" s="79"/>
      <c r="C186" s="79"/>
      <c r="D186" s="79"/>
      <c r="E186" s="79"/>
      <c r="F186" s="126"/>
      <c r="G186" s="127"/>
      <c r="H186" s="127"/>
      <c r="I186" s="79"/>
    </row>
    <row r="187" spans="1:9" ht="14" x14ac:dyDescent="0.25">
      <c r="A187" s="139" t="s">
        <v>163</v>
      </c>
      <c r="B187" s="75"/>
      <c r="C187" s="79"/>
      <c r="D187" s="79"/>
      <c r="E187" s="79"/>
      <c r="F187" s="149"/>
      <c r="G187" s="127"/>
      <c r="H187" s="127"/>
      <c r="I187" s="79"/>
    </row>
    <row r="188" spans="1:9" ht="14" x14ac:dyDescent="0.25">
      <c r="A188" s="139" t="s">
        <v>201</v>
      </c>
      <c r="B188" s="79"/>
      <c r="C188" s="79"/>
      <c r="D188" s="79"/>
      <c r="E188" s="79"/>
      <c r="F188" s="126"/>
      <c r="G188" s="127"/>
      <c r="H188" s="127"/>
      <c r="I188" s="79"/>
    </row>
    <row r="189" spans="1:9" ht="14" x14ac:dyDescent="0.25">
      <c r="A189" s="139" t="s">
        <v>202</v>
      </c>
      <c r="B189" s="79"/>
      <c r="C189" s="79"/>
      <c r="D189" s="79"/>
      <c r="E189" s="79"/>
      <c r="F189" s="150"/>
      <c r="G189" s="79"/>
      <c r="H189" s="79"/>
      <c r="I189" s="79"/>
    </row>
    <row r="190" spans="1:9" x14ac:dyDescent="0.25">
      <c r="A190" s="151"/>
      <c r="B190" s="79"/>
      <c r="C190" s="79"/>
      <c r="D190" s="79"/>
      <c r="E190" s="79"/>
      <c r="F190" s="150"/>
      <c r="G190" s="79"/>
      <c r="H190" s="79"/>
      <c r="I190" s="79"/>
    </row>
    <row r="191" spans="1:9" x14ac:dyDescent="0.25">
      <c r="A191" s="151"/>
      <c r="B191" s="79"/>
      <c r="C191" s="79"/>
      <c r="D191" s="79"/>
      <c r="E191" s="79"/>
      <c r="F191" s="150"/>
      <c r="G191" s="79"/>
      <c r="H191" s="152"/>
      <c r="I191" s="79"/>
    </row>
    <row r="192" spans="1:9" ht="14" thickBot="1" x14ac:dyDescent="0.3">
      <c r="A192" s="151"/>
      <c r="B192" s="79"/>
      <c r="C192" s="79"/>
      <c r="D192" s="79"/>
      <c r="E192" s="79"/>
      <c r="F192" s="150"/>
      <c r="G192" s="79"/>
      <c r="H192" s="152"/>
      <c r="I192" s="79"/>
    </row>
    <row r="193" spans="1:9" ht="31" thickTop="1" thickBot="1" x14ac:dyDescent="0.7">
      <c r="B193" s="153"/>
      <c r="C193" s="153"/>
      <c r="D193" s="229" t="s">
        <v>203</v>
      </c>
      <c r="E193" s="230"/>
      <c r="F193" s="230"/>
      <c r="G193" s="231"/>
      <c r="H193" s="153"/>
      <c r="I193" s="153"/>
    </row>
    <row r="194" spans="1:9" ht="30.5" thickTop="1" x14ac:dyDescent="0.65">
      <c r="A194" s="154" t="s">
        <v>204</v>
      </c>
      <c r="B194" s="155"/>
      <c r="C194" s="156"/>
      <c r="D194" s="156"/>
      <c r="E194" s="156"/>
      <c r="F194" s="156"/>
      <c r="G194" s="156"/>
      <c r="H194" s="155"/>
      <c r="I194" s="155"/>
    </row>
    <row r="195" spans="1:9" ht="30" x14ac:dyDescent="0.65">
      <c r="A195" s="154"/>
      <c r="B195" s="155"/>
      <c r="C195" s="155"/>
      <c r="D195" s="155"/>
      <c r="E195" s="155"/>
      <c r="F195" s="155"/>
      <c r="G195" s="155"/>
      <c r="H195" s="155"/>
      <c r="I195" s="155"/>
    </row>
    <row r="196" spans="1:9" ht="23" thickBot="1" x14ac:dyDescent="0.5">
      <c r="B196" s="157"/>
      <c r="C196" s="157"/>
      <c r="D196" s="157"/>
      <c r="E196" s="157"/>
      <c r="F196" s="157"/>
      <c r="G196" s="157"/>
      <c r="H196" s="157"/>
      <c r="I196" s="157"/>
    </row>
    <row r="197" spans="1:9" ht="35" thickBot="1" x14ac:dyDescent="0.3">
      <c r="A197" s="91"/>
      <c r="B197" s="91"/>
      <c r="C197" s="91"/>
      <c r="D197" s="91"/>
      <c r="E197" s="91"/>
      <c r="F197" s="92" t="s">
        <v>117</v>
      </c>
      <c r="G197" s="93" t="s">
        <v>118</v>
      </c>
      <c r="H197" s="93" t="s">
        <v>119</v>
      </c>
      <c r="I197" s="93" t="s">
        <v>120</v>
      </c>
    </row>
    <row r="198" spans="1:9" ht="16.5" thickBot="1" x14ac:dyDescent="0.4">
      <c r="A198" s="158"/>
      <c r="B198" s="158"/>
      <c r="C198" s="158"/>
      <c r="D198" s="158"/>
      <c r="E198" s="158"/>
      <c r="F198" s="159"/>
      <c r="G198" s="160"/>
      <c r="H198" s="160"/>
      <c r="I198" s="161"/>
    </row>
    <row r="199" spans="1:9" ht="16" x14ac:dyDescent="0.35">
      <c r="A199" s="158"/>
      <c r="B199" s="158"/>
      <c r="C199" s="158"/>
      <c r="D199" s="158"/>
      <c r="E199" s="158"/>
      <c r="F199" s="159"/>
      <c r="G199" s="96" t="s">
        <v>121</v>
      </c>
      <c r="H199" s="97">
        <v>0.05</v>
      </c>
      <c r="I199" s="161"/>
    </row>
    <row r="200" spans="1:9" ht="16.5" thickBot="1" x14ac:dyDescent="0.4">
      <c r="A200" s="158"/>
      <c r="B200" s="158"/>
      <c r="C200" s="158"/>
      <c r="D200" s="158"/>
      <c r="E200" s="158"/>
      <c r="F200" s="159"/>
      <c r="G200" s="99" t="s">
        <v>122</v>
      </c>
      <c r="H200" s="100">
        <v>9.9750000000000005E-2</v>
      </c>
      <c r="I200" s="161"/>
    </row>
    <row r="201" spans="1:9" ht="16" x14ac:dyDescent="0.35">
      <c r="A201" s="158"/>
      <c r="B201" s="158"/>
      <c r="C201" s="158"/>
      <c r="D201" s="158"/>
      <c r="E201" s="158"/>
      <c r="F201" s="159"/>
      <c r="G201" s="160"/>
      <c r="H201" s="160"/>
      <c r="I201" s="161"/>
    </row>
    <row r="202" spans="1:9" ht="16" x14ac:dyDescent="0.35">
      <c r="A202" s="158"/>
      <c r="B202" s="158"/>
      <c r="C202" s="158"/>
      <c r="D202" s="158"/>
      <c r="E202" s="158"/>
      <c r="F202" s="159"/>
      <c r="G202" s="160"/>
      <c r="H202" s="160"/>
      <c r="I202" s="161"/>
    </row>
    <row r="203" spans="1:9" ht="15" x14ac:dyDescent="0.25">
      <c r="A203" s="162" t="s">
        <v>205</v>
      </c>
      <c r="B203" s="163"/>
      <c r="C203" s="163"/>
      <c r="D203" s="163"/>
      <c r="E203" s="164"/>
      <c r="F203" s="164"/>
      <c r="G203" s="164"/>
      <c r="H203" s="164"/>
      <c r="I203" s="165">
        <f>I148+I124+I102+I77+I52+I25+I164</f>
        <v>3007363.5547494404</v>
      </c>
    </row>
    <row r="204" spans="1:9" x14ac:dyDescent="0.25">
      <c r="A204" s="166"/>
      <c r="B204" s="163"/>
      <c r="C204" s="163"/>
      <c r="D204" s="163"/>
      <c r="E204" s="164"/>
      <c r="F204" s="164"/>
      <c r="G204" s="164"/>
      <c r="H204" s="164"/>
      <c r="I204" s="167"/>
    </row>
    <row r="205" spans="1:9" x14ac:dyDescent="0.25">
      <c r="A205" s="166"/>
      <c r="B205" s="163"/>
      <c r="C205" s="163"/>
      <c r="D205" s="163"/>
      <c r="E205" s="164"/>
      <c r="F205" s="164"/>
      <c r="G205" s="164"/>
      <c r="H205" s="164"/>
      <c r="I205" s="167"/>
    </row>
    <row r="206" spans="1:9" ht="15" x14ac:dyDescent="0.3">
      <c r="A206" s="168" t="s">
        <v>206</v>
      </c>
      <c r="B206" s="164"/>
      <c r="C206" s="163"/>
      <c r="D206" s="163"/>
      <c r="E206" s="164"/>
      <c r="F206" s="164"/>
      <c r="G206" s="164"/>
      <c r="H206" s="164"/>
      <c r="I206" s="167"/>
    </row>
    <row r="207" spans="1:9" x14ac:dyDescent="0.25">
      <c r="A207" s="164"/>
      <c r="B207" s="164"/>
      <c r="C207" s="164"/>
      <c r="D207" s="164"/>
      <c r="E207" s="164"/>
      <c r="F207" s="164"/>
      <c r="G207" s="164"/>
      <c r="H207" s="164"/>
      <c r="I207" s="163"/>
    </row>
    <row r="208" spans="1:9" x14ac:dyDescent="0.25">
      <c r="A208" s="164"/>
      <c r="B208" s="169" t="s">
        <v>207</v>
      </c>
      <c r="C208" s="170"/>
      <c r="D208" s="170"/>
      <c r="E208" s="170"/>
      <c r="F208" s="114"/>
      <c r="G208" s="115">
        <f t="shared" ref="G208:G210" si="22">(F208*TPS)+(F208*TVQ)</f>
        <v>0</v>
      </c>
      <c r="H208" s="116">
        <f t="shared" ref="H208:H213" si="23">(F208+G208)</f>
        <v>0</v>
      </c>
      <c r="I208" s="115">
        <f t="shared" ref="I208:I213" si="24">ROUND(F208+(G208/2),2)</f>
        <v>0</v>
      </c>
    </row>
    <row r="209" spans="1:9" x14ac:dyDescent="0.25">
      <c r="A209" s="164"/>
      <c r="B209" s="169" t="s">
        <v>208</v>
      </c>
      <c r="C209" s="170"/>
      <c r="D209" s="170"/>
      <c r="E209" s="170"/>
      <c r="F209" s="114"/>
      <c r="G209" s="115">
        <f t="shared" si="22"/>
        <v>0</v>
      </c>
      <c r="H209" s="116">
        <f t="shared" si="23"/>
        <v>0</v>
      </c>
      <c r="I209" s="115">
        <f t="shared" si="24"/>
        <v>0</v>
      </c>
    </row>
    <row r="210" spans="1:9" x14ac:dyDescent="0.25">
      <c r="A210" s="164"/>
      <c r="B210" s="169" t="s">
        <v>209</v>
      </c>
      <c r="C210" s="170"/>
      <c r="D210" s="170"/>
      <c r="E210" s="170"/>
      <c r="F210" s="114"/>
      <c r="G210" s="115">
        <f t="shared" si="22"/>
        <v>0</v>
      </c>
      <c r="H210" s="116">
        <f t="shared" si="23"/>
        <v>0</v>
      </c>
      <c r="I210" s="115">
        <f t="shared" si="24"/>
        <v>0</v>
      </c>
    </row>
    <row r="211" spans="1:9" x14ac:dyDescent="0.25">
      <c r="A211" s="164"/>
      <c r="B211" s="169" t="s">
        <v>210</v>
      </c>
      <c r="C211" s="170"/>
      <c r="D211" s="170"/>
      <c r="E211" s="170"/>
      <c r="F211" s="114"/>
      <c r="G211" s="115">
        <f t="shared" ref="G211:G213" si="25">(F211*TPS)+(F211*TVQ)</f>
        <v>0</v>
      </c>
      <c r="H211" s="116">
        <f t="shared" si="23"/>
        <v>0</v>
      </c>
      <c r="I211" s="115">
        <f t="shared" si="24"/>
        <v>0</v>
      </c>
    </row>
    <row r="212" spans="1:9" x14ac:dyDescent="0.25">
      <c r="A212" s="164"/>
      <c r="B212" s="169" t="s">
        <v>211</v>
      </c>
      <c r="C212" s="170"/>
      <c r="D212" s="170"/>
      <c r="E212" s="170"/>
      <c r="F212" s="114"/>
      <c r="G212" s="115">
        <f t="shared" si="25"/>
        <v>0</v>
      </c>
      <c r="H212" s="116">
        <f t="shared" si="23"/>
        <v>0</v>
      </c>
      <c r="I212" s="115">
        <f t="shared" si="24"/>
        <v>0</v>
      </c>
    </row>
    <row r="213" spans="1:9" x14ac:dyDescent="0.25">
      <c r="A213" s="164"/>
      <c r="B213" s="169" t="s">
        <v>212</v>
      </c>
      <c r="C213" s="170"/>
      <c r="D213" s="170"/>
      <c r="E213" s="170"/>
      <c r="F213" s="114"/>
      <c r="G213" s="115">
        <f t="shared" si="25"/>
        <v>0</v>
      </c>
      <c r="H213" s="116">
        <f t="shared" si="23"/>
        <v>0</v>
      </c>
      <c r="I213" s="115">
        <f t="shared" si="24"/>
        <v>0</v>
      </c>
    </row>
    <row r="214" spans="1:9" ht="14" thickBot="1" x14ac:dyDescent="0.3">
      <c r="A214" s="163" t="s">
        <v>213</v>
      </c>
      <c r="B214" s="163"/>
      <c r="C214" s="164"/>
      <c r="D214" s="164"/>
      <c r="E214" s="164"/>
      <c r="F214" s="136">
        <f>SUM(F208:F210)</f>
        <v>0</v>
      </c>
      <c r="G214" s="136">
        <f>SUM(G208:G210)</f>
        <v>0</v>
      </c>
      <c r="H214" s="136">
        <f>SUM(H208:H210)</f>
        <v>0</v>
      </c>
      <c r="I214" s="171">
        <f>SUM(I208:I210)</f>
        <v>0</v>
      </c>
    </row>
    <row r="215" spans="1:9" ht="14" thickTop="1" x14ac:dyDescent="0.25">
      <c r="A215" s="163"/>
      <c r="B215" s="163"/>
      <c r="C215" s="164"/>
      <c r="D215" s="164"/>
      <c r="E215" s="164"/>
      <c r="F215" s="124"/>
      <c r="G215" s="124"/>
      <c r="H215" s="124"/>
      <c r="I215" s="167"/>
    </row>
    <row r="216" spans="1:9" x14ac:dyDescent="0.25">
      <c r="A216" s="163"/>
      <c r="B216" s="163"/>
      <c r="C216" s="164"/>
      <c r="D216" s="164"/>
      <c r="E216" s="164"/>
      <c r="F216" s="124"/>
      <c r="G216" s="124"/>
      <c r="H216" s="124"/>
      <c r="I216" s="167"/>
    </row>
    <row r="217" spans="1:9" ht="15" x14ac:dyDescent="0.3">
      <c r="A217" s="168" t="s">
        <v>214</v>
      </c>
      <c r="B217" s="163"/>
      <c r="C217" s="164"/>
      <c r="D217" s="164"/>
      <c r="E217" s="164"/>
      <c r="F217" s="124"/>
      <c r="G217" s="167"/>
      <c r="H217" s="167"/>
      <c r="I217" s="167"/>
    </row>
    <row r="218" spans="1:9" x14ac:dyDescent="0.25">
      <c r="A218" s="163"/>
      <c r="B218" s="163"/>
      <c r="C218" s="164"/>
      <c r="D218" s="164"/>
      <c r="E218" s="164"/>
      <c r="F218" s="124"/>
      <c r="G218" s="167"/>
      <c r="H218" s="167"/>
      <c r="I218" s="167"/>
    </row>
    <row r="219" spans="1:9" x14ac:dyDescent="0.25">
      <c r="A219" s="164"/>
      <c r="B219" s="169" t="s">
        <v>215</v>
      </c>
      <c r="C219" s="170"/>
      <c r="D219" s="170"/>
      <c r="E219" s="170"/>
      <c r="F219" s="114"/>
      <c r="G219" s="115">
        <f t="shared" ref="G219:G221" si="26">(F219*TPS)+(F219*TVQ)</f>
        <v>0</v>
      </c>
      <c r="H219" s="116">
        <f t="shared" ref="H219:H221" si="27">(F219+G219)</f>
        <v>0</v>
      </c>
      <c r="I219" s="115">
        <f t="shared" ref="I219:I222" si="28">ROUND(F219+(G219/2),2)</f>
        <v>0</v>
      </c>
    </row>
    <row r="220" spans="1:9" x14ac:dyDescent="0.25">
      <c r="A220" s="164"/>
      <c r="B220" s="169" t="s">
        <v>211</v>
      </c>
      <c r="C220" s="170"/>
      <c r="D220" s="170"/>
      <c r="E220" s="170"/>
      <c r="F220" s="114"/>
      <c r="G220" s="115">
        <f t="shared" si="26"/>
        <v>0</v>
      </c>
      <c r="H220" s="116">
        <f t="shared" si="27"/>
        <v>0</v>
      </c>
      <c r="I220" s="115">
        <f t="shared" si="28"/>
        <v>0</v>
      </c>
    </row>
    <row r="221" spans="1:9" x14ac:dyDescent="0.25">
      <c r="A221" s="164"/>
      <c r="B221" s="169" t="s">
        <v>212</v>
      </c>
      <c r="C221" s="170"/>
      <c r="D221" s="170"/>
      <c r="E221" s="170"/>
      <c r="F221" s="114"/>
      <c r="G221" s="115">
        <f t="shared" si="26"/>
        <v>0</v>
      </c>
      <c r="H221" s="116">
        <f t="shared" si="27"/>
        <v>0</v>
      </c>
      <c r="I221" s="115">
        <f t="shared" si="28"/>
        <v>0</v>
      </c>
    </row>
    <row r="222" spans="1:9" x14ac:dyDescent="0.25">
      <c r="A222" s="164"/>
      <c r="B222" s="169" t="s">
        <v>216</v>
      </c>
      <c r="C222" s="170"/>
      <c r="D222" s="170"/>
      <c r="E222" s="170"/>
      <c r="F222" s="114"/>
      <c r="G222" s="115"/>
      <c r="H222" s="116"/>
      <c r="I222" s="115">
        <f t="shared" si="28"/>
        <v>0</v>
      </c>
    </row>
    <row r="223" spans="1:9" ht="14" thickBot="1" x14ac:dyDescent="0.3">
      <c r="A223" s="172" t="s">
        <v>217</v>
      </c>
      <c r="B223" s="173"/>
      <c r="C223" s="173"/>
      <c r="D223" s="173"/>
      <c r="E223" s="173"/>
      <c r="F223" s="136">
        <f>SUM(F219:F222)</f>
        <v>0</v>
      </c>
      <c r="G223" s="136">
        <f>SUM(G219:G222)</f>
        <v>0</v>
      </c>
      <c r="H223" s="136">
        <f>SUM(H219:H222)</f>
        <v>0</v>
      </c>
      <c r="I223" s="174">
        <f>SUM(I219:I222)</f>
        <v>0</v>
      </c>
    </row>
    <row r="224" spans="1:9" ht="14" thickTop="1" x14ac:dyDescent="0.25">
      <c r="A224" s="163"/>
      <c r="B224" s="164"/>
      <c r="C224" s="164"/>
      <c r="D224" s="164"/>
      <c r="E224" s="164"/>
      <c r="F224" s="124"/>
      <c r="G224" s="232"/>
      <c r="H224" s="232"/>
      <c r="I224" s="175"/>
    </row>
    <row r="225" spans="1:9" x14ac:dyDescent="0.25">
      <c r="A225" s="163"/>
      <c r="B225" s="164"/>
      <c r="C225" s="164"/>
      <c r="D225" s="164"/>
      <c r="E225" s="164"/>
      <c r="F225" s="124"/>
      <c r="G225" s="167"/>
      <c r="H225" s="176"/>
      <c r="I225" s="175"/>
    </row>
    <row r="226" spans="1:9" x14ac:dyDescent="0.25">
      <c r="A226" s="163"/>
      <c r="B226" s="164"/>
      <c r="C226" s="164"/>
      <c r="D226" s="164"/>
      <c r="E226" s="164"/>
      <c r="F226" s="124"/>
      <c r="G226" s="167"/>
      <c r="H226" s="167"/>
      <c r="I226" s="167"/>
    </row>
    <row r="227" spans="1:9" ht="14" thickBot="1" x14ac:dyDescent="0.3">
      <c r="A227" s="164"/>
      <c r="B227" s="164"/>
      <c r="C227" s="164"/>
      <c r="D227" s="164"/>
      <c r="E227" s="164"/>
      <c r="F227" s="163"/>
      <c r="G227" s="163"/>
      <c r="H227" s="163"/>
      <c r="I227" s="163"/>
    </row>
    <row r="228" spans="1:9" ht="14" thickBot="1" x14ac:dyDescent="0.3">
      <c r="A228" s="177" t="s">
        <v>218</v>
      </c>
      <c r="B228" s="178"/>
      <c r="C228" s="178"/>
      <c r="D228" s="178"/>
      <c r="E228" s="178"/>
      <c r="F228" s="178"/>
      <c r="G228" s="178"/>
      <c r="H228" s="178"/>
      <c r="I228" s="179">
        <f>I203-I214</f>
        <v>3007363.5547494404</v>
      </c>
    </row>
    <row r="229" spans="1:9" x14ac:dyDescent="0.25">
      <c r="A229" s="164"/>
      <c r="B229" s="164"/>
      <c r="C229" s="164"/>
      <c r="D229" s="164"/>
      <c r="E229" s="164"/>
      <c r="F229" s="164"/>
      <c r="G229" s="164"/>
      <c r="H229" s="164"/>
      <c r="I229" s="163"/>
    </row>
    <row r="230" spans="1:9" x14ac:dyDescent="0.25">
      <c r="A230" s="164"/>
      <c r="B230" s="164"/>
      <c r="C230" s="164"/>
      <c r="D230" s="164"/>
      <c r="E230" s="164"/>
      <c r="F230" s="164"/>
      <c r="G230" s="164"/>
      <c r="H230" s="164"/>
      <c r="I230" s="163"/>
    </row>
    <row r="231" spans="1:9" ht="14" thickBot="1" x14ac:dyDescent="0.3">
      <c r="A231" s="164"/>
      <c r="B231" s="164"/>
      <c r="C231" s="164"/>
      <c r="D231" s="164"/>
      <c r="E231" s="164"/>
      <c r="F231" s="164"/>
      <c r="G231" s="164"/>
      <c r="H231" s="164"/>
      <c r="I231" s="163"/>
    </row>
    <row r="232" spans="1:9" ht="14.5" thickBot="1" x14ac:dyDescent="0.35">
      <c r="A232" s="180" t="s">
        <v>219</v>
      </c>
      <c r="B232" s="181"/>
      <c r="C232" s="181"/>
      <c r="D232" s="181"/>
      <c r="E232" s="181"/>
      <c r="F232" s="181"/>
      <c r="G232" s="181"/>
      <c r="H232" s="181"/>
      <c r="I232" s="182">
        <f>I214+I223+I228</f>
        <v>3007363.5547494404</v>
      </c>
    </row>
    <row r="233" spans="1:9" x14ac:dyDescent="0.25">
      <c r="A233" s="164"/>
      <c r="B233" s="164"/>
      <c r="C233" s="164"/>
      <c r="D233" s="164"/>
      <c r="E233" s="164"/>
      <c r="F233" s="164"/>
      <c r="G233" s="164"/>
      <c r="H233" s="164"/>
      <c r="I233" s="164"/>
    </row>
    <row r="234" spans="1:9" ht="14" thickBot="1" x14ac:dyDescent="0.3">
      <c r="A234" s="164"/>
      <c r="B234" s="164"/>
      <c r="C234" s="164"/>
      <c r="D234" s="164"/>
      <c r="E234" s="164"/>
      <c r="F234" s="164"/>
      <c r="G234" s="164"/>
      <c r="H234" s="164"/>
      <c r="I234" s="164"/>
    </row>
    <row r="235" spans="1:9" ht="15.5" thickBot="1" x14ac:dyDescent="0.35">
      <c r="B235" s="164"/>
      <c r="C235" s="164"/>
      <c r="D235" s="161" t="s">
        <v>220</v>
      </c>
      <c r="E235" s="164"/>
      <c r="F235" s="164"/>
      <c r="G235" s="163" t="s">
        <v>221</v>
      </c>
      <c r="H235" s="164"/>
      <c r="I235" s="183">
        <f>I232-I185</f>
        <v>2769359.3547494402</v>
      </c>
    </row>
    <row r="236" spans="1:9" x14ac:dyDescent="0.25">
      <c r="A236" s="151"/>
      <c r="B236" s="79"/>
      <c r="C236" s="79"/>
      <c r="D236" s="79"/>
      <c r="E236" s="79"/>
      <c r="F236" s="150"/>
      <c r="G236" s="79"/>
      <c r="H236" s="152"/>
      <c r="I236" s="79"/>
    </row>
    <row r="237" spans="1:9" x14ac:dyDescent="0.25">
      <c r="A237" s="151"/>
      <c r="B237" s="79"/>
      <c r="C237" s="79"/>
      <c r="D237" s="79"/>
      <c r="E237" s="79"/>
      <c r="F237" s="150"/>
      <c r="G237" s="79"/>
      <c r="H237" s="152"/>
      <c r="I237" s="79"/>
    </row>
  </sheetData>
  <mergeCells count="9">
    <mergeCell ref="D92:G92"/>
    <mergeCell ref="D193:G193"/>
    <mergeCell ref="G224:H224"/>
    <mergeCell ref="F2:G2"/>
    <mergeCell ref="H2:I2"/>
    <mergeCell ref="H3:I3"/>
    <mergeCell ref="C5:H5"/>
    <mergeCell ref="C9:D9"/>
    <mergeCell ref="C10:D10"/>
  </mergeCells>
  <pageMargins left="0.7" right="0.7" top="0.75" bottom="0.75" header="0.3" footer="0.3"/>
  <pageSetup orientation="portrait" horizontalDpi="300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4F505-F202-42D2-975F-03001CFEBF3D}">
  <dimension ref="A2:I237"/>
  <sheetViews>
    <sheetView topLeftCell="A16" workbookViewId="0">
      <selection activeCell="I183" sqref="I183"/>
    </sheetView>
  </sheetViews>
  <sheetFormatPr baseColWidth="10" defaultColWidth="11.453125" defaultRowHeight="13.5" x14ac:dyDescent="0.25"/>
  <cols>
    <col min="1" max="5" width="11.453125" style="42"/>
    <col min="6" max="7" width="11.90625" style="42" bestFit="1" customWidth="1"/>
    <col min="8" max="8" width="13.08984375" style="42" bestFit="1" customWidth="1"/>
    <col min="9" max="9" width="14.08984375" style="42" bestFit="1" customWidth="1"/>
    <col min="10" max="16384" width="11.453125" style="42"/>
  </cols>
  <sheetData>
    <row r="2" spans="1:9" x14ac:dyDescent="0.25">
      <c r="F2" s="233" t="s">
        <v>103</v>
      </c>
      <c r="G2" s="233"/>
      <c r="H2" s="234"/>
      <c r="I2" s="234"/>
    </row>
    <row r="3" spans="1:9" x14ac:dyDescent="0.25">
      <c r="F3" s="69"/>
      <c r="G3" s="69" t="s">
        <v>104</v>
      </c>
      <c r="H3" s="235"/>
      <c r="I3" s="235"/>
    </row>
    <row r="4" spans="1:9" ht="14.5" thickBot="1" x14ac:dyDescent="0.35">
      <c r="G4" s="70"/>
      <c r="H4" s="70"/>
      <c r="I4" s="71"/>
    </row>
    <row r="5" spans="1:9" ht="23.5" thickTop="1" thickBot="1" x14ac:dyDescent="0.5">
      <c r="A5" s="72"/>
      <c r="B5" s="72"/>
      <c r="C5" s="236" t="s">
        <v>105</v>
      </c>
      <c r="D5" s="237"/>
      <c r="E5" s="237"/>
      <c r="F5" s="237"/>
      <c r="G5" s="237"/>
      <c r="H5" s="238"/>
      <c r="I5" s="72"/>
    </row>
    <row r="6" spans="1:9" ht="14" thickTop="1" x14ac:dyDescent="0.25">
      <c r="A6" s="73"/>
      <c r="B6" s="74"/>
      <c r="C6" s="74"/>
      <c r="D6" s="74"/>
      <c r="E6" s="74"/>
      <c r="F6" s="74"/>
      <c r="G6" s="74"/>
      <c r="H6" s="74"/>
      <c r="I6" s="74"/>
    </row>
    <row r="7" spans="1:9" x14ac:dyDescent="0.25">
      <c r="A7" s="75" t="s">
        <v>106</v>
      </c>
      <c r="B7" s="74"/>
      <c r="C7" s="76"/>
      <c r="D7" s="76"/>
      <c r="E7" s="76"/>
      <c r="F7" s="76"/>
      <c r="G7" s="74"/>
      <c r="H7" s="77" t="s">
        <v>108</v>
      </c>
      <c r="I7" s="78"/>
    </row>
    <row r="8" spans="1:9" x14ac:dyDescent="0.25">
      <c r="A8" s="75" t="s">
        <v>109</v>
      </c>
      <c r="B8" s="79"/>
      <c r="C8" s="80"/>
      <c r="D8" s="81"/>
      <c r="E8" s="82"/>
      <c r="F8" s="82"/>
      <c r="G8" s="83"/>
      <c r="H8" s="83"/>
      <c r="I8" s="83"/>
    </row>
    <row r="9" spans="1:9" x14ac:dyDescent="0.25">
      <c r="A9" s="75" t="s">
        <v>110</v>
      </c>
      <c r="B9" s="79"/>
      <c r="C9" s="239"/>
      <c r="D9" s="239"/>
      <c r="E9" s="79"/>
      <c r="F9" s="79"/>
      <c r="G9" s="75" t="s">
        <v>111</v>
      </c>
      <c r="H9" s="84"/>
      <c r="I9" s="85">
        <f>'Calcul env. achat-construction'!B6</f>
        <v>10</v>
      </c>
    </row>
    <row r="10" spans="1:9" x14ac:dyDescent="0.25">
      <c r="A10" s="75" t="s">
        <v>112</v>
      </c>
      <c r="B10" s="79"/>
      <c r="C10" s="239"/>
      <c r="D10" s="239"/>
      <c r="E10" s="79"/>
      <c r="F10" s="79"/>
      <c r="G10" s="75" t="s">
        <v>113</v>
      </c>
      <c r="H10" s="84"/>
      <c r="I10" s="86">
        <f>'Calcul env. achat-construction'!B5-'Calcul env. achat-construction'!B6</f>
        <v>50</v>
      </c>
    </row>
    <row r="11" spans="1:9" x14ac:dyDescent="0.25">
      <c r="A11" s="75" t="s">
        <v>114</v>
      </c>
      <c r="D11" s="87"/>
      <c r="E11" s="79"/>
      <c r="F11" s="75"/>
      <c r="G11" s="75" t="s">
        <v>115</v>
      </c>
      <c r="H11" s="84"/>
      <c r="I11" s="88"/>
    </row>
    <row r="12" spans="1:9" x14ac:dyDescent="0.25">
      <c r="A12" s="75" t="s">
        <v>116</v>
      </c>
      <c r="B12" s="79"/>
      <c r="C12" s="79"/>
      <c r="D12" s="89"/>
      <c r="E12" s="79"/>
      <c r="F12" s="75"/>
      <c r="G12" s="75"/>
      <c r="H12" s="90"/>
      <c r="I12" s="90"/>
    </row>
    <row r="13" spans="1:9" x14ac:dyDescent="0.25">
      <c r="A13" s="75"/>
      <c r="B13" s="79"/>
      <c r="C13" s="79"/>
      <c r="D13" s="79"/>
      <c r="E13" s="79"/>
      <c r="F13" s="75"/>
      <c r="G13" s="75"/>
      <c r="H13" s="90"/>
      <c r="I13" s="90"/>
    </row>
    <row r="14" spans="1:9" ht="14" thickBot="1" x14ac:dyDescent="0.3">
      <c r="A14" s="75"/>
      <c r="B14" s="79"/>
      <c r="C14" s="79"/>
      <c r="D14" s="79"/>
      <c r="E14" s="79"/>
      <c r="F14" s="75"/>
      <c r="G14" s="75"/>
      <c r="H14" s="90"/>
      <c r="I14" s="90"/>
    </row>
    <row r="15" spans="1:9" ht="35" thickBot="1" x14ac:dyDescent="0.3">
      <c r="A15" s="91"/>
      <c r="B15" s="91"/>
      <c r="C15" s="91"/>
      <c r="D15" s="91"/>
      <c r="E15" s="91"/>
      <c r="F15" s="92" t="s">
        <v>117</v>
      </c>
      <c r="G15" s="93" t="s">
        <v>118</v>
      </c>
      <c r="H15" s="93" t="s">
        <v>119</v>
      </c>
      <c r="I15" s="93" t="s">
        <v>120</v>
      </c>
    </row>
    <row r="16" spans="1:9" ht="14" thickBot="1" x14ac:dyDescent="0.3">
      <c r="A16" s="91"/>
      <c r="B16" s="91"/>
      <c r="C16" s="91"/>
      <c r="D16" s="91"/>
      <c r="E16" s="91"/>
      <c r="F16" s="94"/>
      <c r="G16" s="91"/>
      <c r="H16" s="91"/>
      <c r="I16" s="95"/>
    </row>
    <row r="17" spans="1:9" x14ac:dyDescent="0.25">
      <c r="A17" s="91"/>
      <c r="B17" s="91"/>
      <c r="C17" s="91"/>
      <c r="D17" s="91"/>
      <c r="E17" s="91"/>
      <c r="F17" s="94"/>
      <c r="G17" s="96" t="s">
        <v>121</v>
      </c>
      <c r="H17" s="97">
        <v>0.05</v>
      </c>
      <c r="I17" s="95"/>
    </row>
    <row r="18" spans="1:9" ht="14" thickBot="1" x14ac:dyDescent="0.3">
      <c r="B18" s="79"/>
      <c r="C18" s="79"/>
      <c r="D18" s="79"/>
      <c r="E18" s="79"/>
      <c r="F18" s="98"/>
      <c r="G18" s="99" t="s">
        <v>122</v>
      </c>
      <c r="H18" s="100">
        <v>9.9750000000000005E-2</v>
      </c>
      <c r="I18" s="101"/>
    </row>
    <row r="19" spans="1:9" x14ac:dyDescent="0.25">
      <c r="A19" s="102"/>
      <c r="B19" s="79"/>
      <c r="C19" s="79"/>
      <c r="D19" s="79"/>
      <c r="E19" s="79"/>
      <c r="F19" s="98"/>
      <c r="G19" s="101"/>
      <c r="H19" s="103"/>
      <c r="I19" s="101"/>
    </row>
    <row r="20" spans="1:9" x14ac:dyDescent="0.25">
      <c r="A20" s="102" t="s">
        <v>123</v>
      </c>
      <c r="B20" s="79"/>
      <c r="C20" s="79"/>
      <c r="D20" s="79"/>
      <c r="E20" s="79"/>
      <c r="F20" s="98"/>
      <c r="G20" s="101"/>
      <c r="H20" s="103"/>
      <c r="I20" s="101"/>
    </row>
    <row r="21" spans="1:9" x14ac:dyDescent="0.25">
      <c r="A21" s="79"/>
      <c r="B21" s="91"/>
      <c r="C21" s="104" t="s">
        <v>124</v>
      </c>
      <c r="D21" s="91"/>
      <c r="E21" s="91"/>
      <c r="F21" s="105"/>
      <c r="G21" s="91"/>
      <c r="H21" s="91"/>
      <c r="I21" s="106">
        <f>'Calcul env. achat-construction'!B16</f>
        <v>2400905.9200000004</v>
      </c>
    </row>
    <row r="22" spans="1:9" x14ac:dyDescent="0.25">
      <c r="A22" s="79"/>
      <c r="B22" s="107" t="s">
        <v>125</v>
      </c>
      <c r="C22" s="104" t="s">
        <v>126</v>
      </c>
      <c r="D22" s="91"/>
      <c r="E22" s="91"/>
      <c r="F22" s="105"/>
      <c r="G22" s="91"/>
      <c r="H22" s="91"/>
      <c r="I22" s="108"/>
    </row>
    <row r="23" spans="1:9" x14ac:dyDescent="0.25">
      <c r="A23" s="79"/>
      <c r="B23" s="109" t="s">
        <v>127</v>
      </c>
      <c r="C23" s="104" t="s">
        <v>128</v>
      </c>
      <c r="D23" s="91"/>
      <c r="E23" s="91"/>
      <c r="F23" s="105"/>
      <c r="G23" s="91"/>
      <c r="H23" s="91"/>
      <c r="I23" s="108"/>
    </row>
    <row r="24" spans="1:9" ht="14" thickBot="1" x14ac:dyDescent="0.3">
      <c r="A24" s="79"/>
      <c r="B24" s="107" t="s">
        <v>129</v>
      </c>
      <c r="C24" s="104" t="s">
        <v>130</v>
      </c>
      <c r="D24" s="91"/>
      <c r="E24" s="91"/>
      <c r="F24" s="105"/>
      <c r="G24" s="91"/>
      <c r="H24" s="91"/>
      <c r="I24" s="110"/>
    </row>
    <row r="25" spans="1:9" ht="14" thickBot="1" x14ac:dyDescent="0.3">
      <c r="A25" s="79"/>
      <c r="B25" s="91"/>
      <c r="C25" s="104" t="s">
        <v>131</v>
      </c>
      <c r="D25" s="91"/>
      <c r="E25" s="91"/>
      <c r="F25" s="105"/>
      <c r="G25" s="91"/>
      <c r="H25" s="91"/>
      <c r="I25" s="111">
        <f>SUM(I21:I24)</f>
        <v>2400905.9200000004</v>
      </c>
    </row>
    <row r="26" spans="1:9" ht="14" thickBot="1" x14ac:dyDescent="0.3">
      <c r="A26" s="79"/>
      <c r="B26" s="91"/>
      <c r="C26" s="91"/>
      <c r="D26" s="91"/>
      <c r="E26" s="91"/>
      <c r="F26" s="105"/>
      <c r="G26" s="91"/>
      <c r="H26" s="91"/>
      <c r="I26" s="91"/>
    </row>
    <row r="27" spans="1:9" ht="14" thickBot="1" x14ac:dyDescent="0.3">
      <c r="A27" s="79"/>
      <c r="B27" s="91"/>
      <c r="C27" s="104" t="s">
        <v>132</v>
      </c>
      <c r="D27" s="91"/>
      <c r="E27" s="91"/>
      <c r="F27" s="105"/>
      <c r="G27" s="91"/>
      <c r="H27" s="91"/>
      <c r="I27" s="111">
        <f>I43</f>
        <v>0</v>
      </c>
    </row>
    <row r="28" spans="1:9" ht="14" thickBot="1" x14ac:dyDescent="0.3">
      <c r="A28" s="79"/>
      <c r="B28" s="91"/>
      <c r="C28" s="91"/>
      <c r="D28" s="91"/>
      <c r="E28" s="91"/>
      <c r="F28" s="105"/>
      <c r="G28" s="91"/>
      <c r="H28" s="91"/>
      <c r="I28" s="91"/>
    </row>
    <row r="29" spans="1:9" ht="14" thickBot="1" x14ac:dyDescent="0.3">
      <c r="A29" s="79"/>
      <c r="B29" s="91"/>
      <c r="C29" s="112" t="s">
        <v>133</v>
      </c>
      <c r="D29" s="112"/>
      <c r="E29" s="113"/>
      <c r="F29" s="105"/>
      <c r="G29" s="91"/>
      <c r="H29" s="91"/>
      <c r="I29" s="111">
        <f>MIN(I25,I27)</f>
        <v>0</v>
      </c>
    </row>
    <row r="30" spans="1:9" x14ac:dyDescent="0.25">
      <c r="A30" s="79"/>
      <c r="B30" s="91"/>
      <c r="C30" s="91"/>
      <c r="D30" s="91"/>
      <c r="E30" s="91"/>
      <c r="F30" s="105"/>
      <c r="G30" s="91"/>
      <c r="H30" s="91"/>
      <c r="I30" s="91"/>
    </row>
    <row r="31" spans="1:9" x14ac:dyDescent="0.25">
      <c r="A31" s="79"/>
      <c r="B31" s="91"/>
      <c r="C31" s="91"/>
      <c r="D31" s="91"/>
      <c r="E31" s="91"/>
      <c r="F31" s="105"/>
      <c r="G31" s="91"/>
      <c r="H31" s="91"/>
      <c r="I31" s="91"/>
    </row>
    <row r="32" spans="1:9" x14ac:dyDescent="0.25">
      <c r="A32" s="79"/>
      <c r="B32" s="91" t="s">
        <v>134</v>
      </c>
      <c r="C32" s="91"/>
      <c r="D32" s="91"/>
      <c r="E32" s="91"/>
      <c r="F32" s="114"/>
      <c r="G32" s="115">
        <f t="shared" ref="G32:G42" si="0">(F32*TPS)+(F32*TVQ)</f>
        <v>0</v>
      </c>
      <c r="H32" s="116">
        <f>(F32+G32)</f>
        <v>0</v>
      </c>
      <c r="I32" s="115">
        <f>ROUND(F32+(G32/2),2)</f>
        <v>0</v>
      </c>
    </row>
    <row r="33" spans="1:9" x14ac:dyDescent="0.25">
      <c r="A33" s="79"/>
      <c r="B33" s="91" t="s">
        <v>135</v>
      </c>
      <c r="C33" s="91"/>
      <c r="D33" s="91"/>
      <c r="E33" s="91"/>
      <c r="F33" s="117"/>
      <c r="G33" s="115">
        <f t="shared" si="0"/>
        <v>0</v>
      </c>
      <c r="H33" s="116">
        <f t="shared" ref="H33:H42" si="1">(F33+G33)</f>
        <v>0</v>
      </c>
      <c r="I33" s="115">
        <f t="shared" ref="I33:I42" si="2">ROUND(F33+(G33/2),2)</f>
        <v>0</v>
      </c>
    </row>
    <row r="34" spans="1:9" x14ac:dyDescent="0.25">
      <c r="A34" s="79"/>
      <c r="B34" s="91" t="s">
        <v>136</v>
      </c>
      <c r="C34" s="91"/>
      <c r="D34" s="91"/>
      <c r="E34" s="91"/>
      <c r="F34" s="117"/>
      <c r="G34" s="115">
        <f t="shared" si="0"/>
        <v>0</v>
      </c>
      <c r="H34" s="116">
        <f t="shared" si="1"/>
        <v>0</v>
      </c>
      <c r="I34" s="115">
        <f t="shared" si="2"/>
        <v>0</v>
      </c>
    </row>
    <row r="35" spans="1:9" x14ac:dyDescent="0.25">
      <c r="A35" s="79"/>
      <c r="B35" s="91" t="s">
        <v>137</v>
      </c>
      <c r="C35" s="91"/>
      <c r="D35" s="91"/>
      <c r="E35" s="91"/>
      <c r="F35" s="117"/>
      <c r="G35" s="115">
        <f t="shared" si="0"/>
        <v>0</v>
      </c>
      <c r="H35" s="116">
        <f t="shared" si="1"/>
        <v>0</v>
      </c>
      <c r="I35" s="115">
        <f t="shared" si="2"/>
        <v>0</v>
      </c>
    </row>
    <row r="36" spans="1:9" x14ac:dyDescent="0.25">
      <c r="A36" s="79"/>
      <c r="B36" s="91" t="s">
        <v>138</v>
      </c>
      <c r="C36" s="91"/>
      <c r="D36" s="91"/>
      <c r="E36" s="91"/>
      <c r="F36" s="117"/>
      <c r="G36" s="115">
        <f t="shared" si="0"/>
        <v>0</v>
      </c>
      <c r="H36" s="116">
        <f t="shared" si="1"/>
        <v>0</v>
      </c>
      <c r="I36" s="115">
        <f t="shared" si="2"/>
        <v>0</v>
      </c>
    </row>
    <row r="37" spans="1:9" x14ac:dyDescent="0.25">
      <c r="A37" s="79"/>
      <c r="B37" s="91" t="s">
        <v>139</v>
      </c>
      <c r="C37" s="91"/>
      <c r="D37" s="91"/>
      <c r="E37" s="91"/>
      <c r="F37" s="117"/>
      <c r="G37" s="115">
        <f t="shared" si="0"/>
        <v>0</v>
      </c>
      <c r="H37" s="116">
        <f t="shared" si="1"/>
        <v>0</v>
      </c>
      <c r="I37" s="115">
        <f t="shared" si="2"/>
        <v>0</v>
      </c>
    </row>
    <row r="38" spans="1:9" x14ac:dyDescent="0.25">
      <c r="A38" s="79"/>
      <c r="B38" s="91" t="s">
        <v>140</v>
      </c>
      <c r="C38" s="91"/>
      <c r="D38" s="91"/>
      <c r="E38" s="91"/>
      <c r="F38" s="117"/>
      <c r="G38" s="115">
        <f t="shared" si="0"/>
        <v>0</v>
      </c>
      <c r="H38" s="116">
        <f t="shared" si="1"/>
        <v>0</v>
      </c>
      <c r="I38" s="115">
        <f t="shared" si="2"/>
        <v>0</v>
      </c>
    </row>
    <row r="39" spans="1:9" x14ac:dyDescent="0.25">
      <c r="A39" s="79"/>
      <c r="B39" s="91" t="s">
        <v>141</v>
      </c>
      <c r="C39" s="91"/>
      <c r="D39" s="91"/>
      <c r="E39" s="91"/>
      <c r="F39" s="117"/>
      <c r="G39" s="115">
        <f t="shared" si="0"/>
        <v>0</v>
      </c>
      <c r="H39" s="116">
        <f t="shared" si="1"/>
        <v>0</v>
      </c>
      <c r="I39" s="115">
        <f t="shared" si="2"/>
        <v>0</v>
      </c>
    </row>
    <row r="40" spans="1:9" x14ac:dyDescent="0.25">
      <c r="A40" s="79"/>
      <c r="B40" s="91" t="s">
        <v>142</v>
      </c>
      <c r="C40" s="118"/>
      <c r="D40" s="119"/>
      <c r="E40" s="91"/>
      <c r="F40" s="117"/>
      <c r="G40" s="115">
        <f t="shared" si="0"/>
        <v>0</v>
      </c>
      <c r="H40" s="116">
        <f t="shared" si="1"/>
        <v>0</v>
      </c>
      <c r="I40" s="115">
        <f t="shared" si="2"/>
        <v>0</v>
      </c>
    </row>
    <row r="41" spans="1:9" x14ac:dyDescent="0.25">
      <c r="A41" s="79"/>
      <c r="B41" s="91" t="s">
        <v>142</v>
      </c>
      <c r="C41" s="118"/>
      <c r="D41" s="119"/>
      <c r="E41" s="91"/>
      <c r="F41" s="117"/>
      <c r="G41" s="115">
        <f t="shared" ref="G41" si="3">(F41*TPS)+(F41*TVQ)</f>
        <v>0</v>
      </c>
      <c r="H41" s="116">
        <f t="shared" si="1"/>
        <v>0</v>
      </c>
      <c r="I41" s="115">
        <f t="shared" si="2"/>
        <v>0</v>
      </c>
    </row>
    <row r="42" spans="1:9" x14ac:dyDescent="0.25">
      <c r="A42" s="79"/>
      <c r="B42" s="91" t="s">
        <v>142</v>
      </c>
      <c r="C42" s="120" t="s">
        <v>143</v>
      </c>
      <c r="D42" s="121"/>
      <c r="E42" s="91"/>
      <c r="F42" s="114"/>
      <c r="G42" s="115">
        <f t="shared" si="0"/>
        <v>0</v>
      </c>
      <c r="H42" s="116">
        <f t="shared" si="1"/>
        <v>0</v>
      </c>
      <c r="I42" s="115">
        <f t="shared" si="2"/>
        <v>0</v>
      </c>
    </row>
    <row r="43" spans="1:9" ht="14" thickBot="1" x14ac:dyDescent="0.3">
      <c r="A43" s="75" t="s">
        <v>144</v>
      </c>
      <c r="B43" s="91"/>
      <c r="C43" s="91"/>
      <c r="D43" s="91"/>
      <c r="E43" s="91"/>
      <c r="F43" s="122"/>
      <c r="G43" s="122">
        <f>SUM(G32:G42)</f>
        <v>0</v>
      </c>
      <c r="H43" s="122">
        <f>SUM(H32:H42)</f>
        <v>0</v>
      </c>
      <c r="I43" s="123">
        <f>SUM(I32:I42)</f>
        <v>0</v>
      </c>
    </row>
    <row r="44" spans="1:9" ht="14" thickTop="1" x14ac:dyDescent="0.25">
      <c r="A44" s="75"/>
      <c r="B44" s="79"/>
      <c r="C44" s="79"/>
      <c r="D44" s="79"/>
      <c r="E44" s="79"/>
      <c r="F44" s="124"/>
      <c r="G44" s="124"/>
      <c r="H44" s="125" t="s">
        <v>145</v>
      </c>
      <c r="I44" s="124">
        <f>I25-I43</f>
        <v>2400905.9200000004</v>
      </c>
    </row>
    <row r="45" spans="1:9" x14ac:dyDescent="0.25">
      <c r="A45" s="75"/>
      <c r="B45" s="79"/>
      <c r="C45" s="79"/>
      <c r="D45" s="79"/>
      <c r="E45" s="79"/>
      <c r="F45" s="124"/>
      <c r="G45" s="124"/>
      <c r="H45" s="124"/>
      <c r="I45" s="124"/>
    </row>
    <row r="46" spans="1:9" x14ac:dyDescent="0.25">
      <c r="A46" s="75"/>
      <c r="B46" s="79"/>
      <c r="C46" s="79"/>
      <c r="D46" s="79"/>
      <c r="E46" s="79"/>
      <c r="F46" s="124"/>
      <c r="G46" s="124"/>
      <c r="H46" s="124"/>
      <c r="I46" s="124"/>
    </row>
    <row r="47" spans="1:9" x14ac:dyDescent="0.25">
      <c r="A47" s="102" t="s">
        <v>146</v>
      </c>
      <c r="B47" s="79"/>
      <c r="C47" s="79"/>
      <c r="D47" s="79"/>
      <c r="E47" s="79"/>
      <c r="F47" s="126"/>
      <c r="G47" s="127"/>
      <c r="H47" s="101"/>
      <c r="I47" s="101"/>
    </row>
    <row r="48" spans="1:9" x14ac:dyDescent="0.25">
      <c r="A48" s="79"/>
      <c r="B48" s="91"/>
      <c r="C48" s="104" t="s">
        <v>147</v>
      </c>
      <c r="D48" s="91"/>
      <c r="E48" s="91"/>
      <c r="F48" s="128"/>
      <c r="G48" s="129"/>
      <c r="H48" s="129"/>
      <c r="I48" s="106">
        <f>'Calcul env. achat-construction'!B24</f>
        <v>137516</v>
      </c>
    </row>
    <row r="49" spans="1:9" x14ac:dyDescent="0.25">
      <c r="A49" s="79"/>
      <c r="B49" s="107" t="s">
        <v>125</v>
      </c>
      <c r="C49" s="104" t="s">
        <v>126</v>
      </c>
      <c r="D49" s="91"/>
      <c r="E49" s="91"/>
      <c r="F49" s="105"/>
      <c r="G49" s="91"/>
      <c r="H49" s="91"/>
      <c r="I49" s="108"/>
    </row>
    <row r="50" spans="1:9" x14ac:dyDescent="0.25">
      <c r="A50" s="79"/>
      <c r="B50" s="109" t="s">
        <v>127</v>
      </c>
      <c r="C50" s="104" t="s">
        <v>128</v>
      </c>
      <c r="D50" s="91"/>
      <c r="E50" s="91"/>
      <c r="F50" s="105"/>
      <c r="G50" s="91"/>
      <c r="H50" s="91"/>
      <c r="I50" s="108"/>
    </row>
    <row r="51" spans="1:9" ht="14" thickBot="1" x14ac:dyDescent="0.3">
      <c r="A51" s="79"/>
      <c r="B51" s="107" t="s">
        <v>129</v>
      </c>
      <c r="C51" s="104" t="s">
        <v>130</v>
      </c>
      <c r="D51" s="91"/>
      <c r="E51" s="91"/>
      <c r="F51" s="105"/>
      <c r="G51" s="91"/>
      <c r="H51" s="91"/>
      <c r="I51" s="110"/>
    </row>
    <row r="52" spans="1:9" ht="14" thickBot="1" x14ac:dyDescent="0.3">
      <c r="A52" s="79"/>
      <c r="B52" s="91"/>
      <c r="C52" s="104" t="s">
        <v>131</v>
      </c>
      <c r="D52" s="91"/>
      <c r="E52" s="91"/>
      <c r="F52" s="105"/>
      <c r="G52" s="91"/>
      <c r="H52" s="91"/>
      <c r="I52" s="111">
        <f>SUM(I48:I51)</f>
        <v>137516</v>
      </c>
    </row>
    <row r="53" spans="1:9" ht="14" thickBot="1" x14ac:dyDescent="0.3">
      <c r="A53" s="79"/>
      <c r="B53" s="91"/>
      <c r="C53" s="91"/>
      <c r="D53" s="91"/>
      <c r="E53" s="91"/>
      <c r="F53" s="105"/>
      <c r="G53" s="91"/>
      <c r="H53" s="91"/>
      <c r="I53" s="91"/>
    </row>
    <row r="54" spans="1:9" ht="14" thickBot="1" x14ac:dyDescent="0.3">
      <c r="A54" s="79"/>
      <c r="B54" s="91"/>
      <c r="C54" s="104" t="s">
        <v>132</v>
      </c>
      <c r="D54" s="91"/>
      <c r="E54" s="91"/>
      <c r="F54" s="105"/>
      <c r="G54" s="91"/>
      <c r="H54" s="91"/>
      <c r="I54" s="111">
        <f>I67</f>
        <v>113533.67</v>
      </c>
    </row>
    <row r="55" spans="1:9" ht="14" thickBot="1" x14ac:dyDescent="0.3">
      <c r="A55" s="79"/>
      <c r="B55" s="91"/>
      <c r="C55" s="91"/>
      <c r="D55" s="91"/>
      <c r="E55" s="91"/>
      <c r="F55" s="105"/>
      <c r="G55" s="91"/>
      <c r="H55" s="91"/>
      <c r="I55" s="91"/>
    </row>
    <row r="56" spans="1:9" ht="14" thickBot="1" x14ac:dyDescent="0.3">
      <c r="A56" s="79"/>
      <c r="B56" s="91"/>
      <c r="C56" s="112" t="s">
        <v>148</v>
      </c>
      <c r="D56" s="112"/>
      <c r="E56" s="113"/>
      <c r="F56" s="105"/>
      <c r="G56" s="91"/>
      <c r="H56" s="91"/>
      <c r="I56" s="111">
        <f>MIN(I52,I54)</f>
        <v>113533.67</v>
      </c>
    </row>
    <row r="57" spans="1:9" x14ac:dyDescent="0.25">
      <c r="A57" s="79"/>
      <c r="B57" s="91"/>
      <c r="C57" s="130"/>
      <c r="D57" s="91"/>
      <c r="E57" s="91"/>
      <c r="F57" s="128"/>
      <c r="G57" s="129"/>
      <c r="H57" s="129"/>
      <c r="I57" s="131"/>
    </row>
    <row r="58" spans="1:9" x14ac:dyDescent="0.25">
      <c r="A58" s="79"/>
      <c r="B58" s="91"/>
      <c r="C58" s="130"/>
      <c r="D58" s="91"/>
      <c r="E58" s="91"/>
      <c r="F58" s="128"/>
      <c r="G58" s="129"/>
      <c r="H58" s="129"/>
      <c r="I58" s="131"/>
    </row>
    <row r="59" spans="1:9" x14ac:dyDescent="0.25">
      <c r="A59" s="79"/>
      <c r="B59" s="91" t="s">
        <v>149</v>
      </c>
      <c r="C59" s="91"/>
      <c r="D59" s="132"/>
      <c r="E59" s="91"/>
      <c r="F59" s="114">
        <f>Mobilier!D8</f>
        <v>22375</v>
      </c>
      <c r="G59" s="115">
        <f t="shared" ref="G59:G66" si="4">(F59*TPS)+(F59*TVQ)</f>
        <v>3350.65625</v>
      </c>
      <c r="H59" s="116">
        <f>(F59+G59)</f>
        <v>25725.65625</v>
      </c>
      <c r="I59" s="115">
        <f>ROUND(F59+(G59/2),2)</f>
        <v>24050.33</v>
      </c>
    </row>
    <row r="60" spans="1:9" x14ac:dyDescent="0.25">
      <c r="A60" s="79"/>
      <c r="B60" s="91" t="s">
        <v>150</v>
      </c>
      <c r="C60" s="91"/>
      <c r="D60" s="91"/>
      <c r="E60" s="91"/>
      <c r="F60" s="114">
        <f>Mobilier!D19</f>
        <v>30000</v>
      </c>
      <c r="G60" s="115">
        <f t="shared" si="4"/>
        <v>4492.5</v>
      </c>
      <c r="H60" s="116">
        <f t="shared" ref="H60:H66" si="5">(F60+G60)</f>
        <v>34492.5</v>
      </c>
      <c r="I60" s="115">
        <f t="shared" ref="I60:I66" si="6">ROUND(F60+(G60/2),2)</f>
        <v>32246.25</v>
      </c>
    </row>
    <row r="61" spans="1:9" x14ac:dyDescent="0.25">
      <c r="A61" s="79"/>
      <c r="B61" s="91" t="s">
        <v>151</v>
      </c>
      <c r="C61" s="91"/>
      <c r="D61" s="91"/>
      <c r="E61" s="91"/>
      <c r="F61" s="114">
        <f>Mobilier!D22</f>
        <v>1250</v>
      </c>
      <c r="G61" s="115">
        <f t="shared" si="4"/>
        <v>187.1875</v>
      </c>
      <c r="H61" s="116">
        <f t="shared" si="5"/>
        <v>1437.1875</v>
      </c>
      <c r="I61" s="115">
        <f t="shared" si="6"/>
        <v>1343.59</v>
      </c>
    </row>
    <row r="62" spans="1:9" x14ac:dyDescent="0.25">
      <c r="A62" s="79"/>
      <c r="B62" s="91" t="s">
        <v>152</v>
      </c>
      <c r="C62" s="91"/>
      <c r="D62" s="91"/>
      <c r="E62" s="91"/>
      <c r="F62" s="114">
        <f>Mobilier!D26</f>
        <v>2500</v>
      </c>
      <c r="G62" s="115">
        <f t="shared" si="4"/>
        <v>374.375</v>
      </c>
      <c r="H62" s="116">
        <f t="shared" si="5"/>
        <v>2874.375</v>
      </c>
      <c r="I62" s="115">
        <f t="shared" si="6"/>
        <v>2687.19</v>
      </c>
    </row>
    <row r="63" spans="1:9" x14ac:dyDescent="0.25">
      <c r="A63" s="79"/>
      <c r="B63" s="91" t="s">
        <v>99</v>
      </c>
      <c r="C63" s="91"/>
      <c r="D63" s="91"/>
      <c r="E63" s="91"/>
      <c r="F63" s="114">
        <f>Mobilier!D29</f>
        <v>25500</v>
      </c>
      <c r="G63" s="115">
        <f t="shared" si="4"/>
        <v>3818.625</v>
      </c>
      <c r="H63" s="116">
        <f t="shared" si="5"/>
        <v>29318.625</v>
      </c>
      <c r="I63" s="115">
        <f t="shared" si="6"/>
        <v>27409.31</v>
      </c>
    </row>
    <row r="64" spans="1:9" x14ac:dyDescent="0.25">
      <c r="A64" s="79"/>
      <c r="B64" s="91" t="s">
        <v>153</v>
      </c>
      <c r="C64" s="91"/>
      <c r="D64" s="91"/>
      <c r="E64" s="91"/>
      <c r="F64" s="114">
        <f>Mobilier!D32</f>
        <v>24000</v>
      </c>
      <c r="G64" s="115">
        <f t="shared" si="4"/>
        <v>3594</v>
      </c>
      <c r="H64" s="116">
        <f t="shared" si="5"/>
        <v>27594</v>
      </c>
      <c r="I64" s="115">
        <f t="shared" si="6"/>
        <v>25797</v>
      </c>
    </row>
    <row r="65" spans="1:9" x14ac:dyDescent="0.25">
      <c r="A65" s="79"/>
      <c r="B65" s="91" t="s">
        <v>142</v>
      </c>
      <c r="C65" s="133"/>
      <c r="D65" s="119"/>
      <c r="E65" s="91"/>
      <c r="F65" s="114"/>
      <c r="G65" s="115">
        <f t="shared" si="4"/>
        <v>0</v>
      </c>
      <c r="H65" s="116">
        <f t="shared" si="5"/>
        <v>0</v>
      </c>
      <c r="I65" s="115">
        <f t="shared" si="6"/>
        <v>0</v>
      </c>
    </row>
    <row r="66" spans="1:9" x14ac:dyDescent="0.25">
      <c r="A66" s="79"/>
      <c r="B66" s="91" t="s">
        <v>154</v>
      </c>
      <c r="C66" s="134"/>
      <c r="D66" s="135"/>
      <c r="E66" s="91"/>
      <c r="F66" s="114"/>
      <c r="G66" s="115">
        <f t="shared" si="4"/>
        <v>0</v>
      </c>
      <c r="H66" s="116">
        <f t="shared" si="5"/>
        <v>0</v>
      </c>
      <c r="I66" s="115">
        <f t="shared" si="6"/>
        <v>0</v>
      </c>
    </row>
    <row r="67" spans="1:9" ht="14" thickBot="1" x14ac:dyDescent="0.3">
      <c r="A67" s="75" t="s">
        <v>155</v>
      </c>
      <c r="B67" s="79"/>
      <c r="C67" s="79"/>
      <c r="D67" s="79"/>
      <c r="E67" s="79"/>
      <c r="F67" s="136"/>
      <c r="G67" s="136">
        <f>SUM(G59:G66)</f>
        <v>15817.34375</v>
      </c>
      <c r="H67" s="136">
        <f>SUM(H59:H66)</f>
        <v>121442.34375</v>
      </c>
      <c r="I67" s="137">
        <f>SUM(I59:I66)</f>
        <v>113533.67</v>
      </c>
    </row>
    <row r="68" spans="1:9" ht="14" thickTop="1" x14ac:dyDescent="0.25">
      <c r="A68" s="75"/>
      <c r="B68" s="79"/>
      <c r="C68" s="79"/>
      <c r="D68" s="79"/>
      <c r="E68" s="79"/>
      <c r="F68" s="124"/>
      <c r="G68" s="124"/>
      <c r="H68" s="125" t="s">
        <v>145</v>
      </c>
      <c r="I68" s="124">
        <f>I52-I67</f>
        <v>23982.33</v>
      </c>
    </row>
    <row r="69" spans="1:9" x14ac:dyDescent="0.25">
      <c r="A69" s="75"/>
      <c r="B69" s="79"/>
      <c r="C69" s="79"/>
      <c r="D69" s="79"/>
      <c r="E69" s="79"/>
      <c r="F69" s="124"/>
      <c r="G69" s="124"/>
      <c r="H69" s="124"/>
      <c r="I69" s="124"/>
    </row>
    <row r="70" spans="1:9" x14ac:dyDescent="0.25">
      <c r="A70" s="75"/>
      <c r="B70" s="79"/>
      <c r="C70" s="79"/>
      <c r="D70" s="79"/>
      <c r="E70" s="79"/>
      <c r="F70" s="124"/>
      <c r="G70" s="124"/>
      <c r="H70" s="124"/>
      <c r="I70" s="124"/>
    </row>
    <row r="71" spans="1:9" x14ac:dyDescent="0.25">
      <c r="A71" s="75"/>
      <c r="B71" s="79"/>
      <c r="C71" s="79"/>
      <c r="D71" s="79"/>
      <c r="E71" s="79"/>
      <c r="F71" s="124"/>
      <c r="G71" s="124"/>
      <c r="H71" s="124"/>
      <c r="I71" s="124"/>
    </row>
    <row r="72" spans="1:9" x14ac:dyDescent="0.25">
      <c r="A72" s="102" t="s">
        <v>156</v>
      </c>
      <c r="B72" s="79"/>
      <c r="C72" s="79"/>
      <c r="D72" s="79"/>
      <c r="E72" s="79"/>
      <c r="F72" s="138"/>
      <c r="G72" s="124"/>
      <c r="H72" s="101"/>
      <c r="I72" s="101"/>
    </row>
    <row r="73" spans="1:9" x14ac:dyDescent="0.25">
      <c r="A73" s="79"/>
      <c r="B73" s="91"/>
      <c r="C73" s="104" t="s">
        <v>157</v>
      </c>
      <c r="D73" s="91"/>
      <c r="E73" s="91"/>
      <c r="F73" s="91"/>
      <c r="G73" s="129"/>
      <c r="H73" s="129"/>
      <c r="I73" s="106">
        <f>'Calcul env. achat-construction'!B26</f>
        <v>50760</v>
      </c>
    </row>
    <row r="74" spans="1:9" x14ac:dyDescent="0.25">
      <c r="A74" s="79"/>
      <c r="B74" s="107" t="s">
        <v>125</v>
      </c>
      <c r="C74" s="104" t="s">
        <v>158</v>
      </c>
      <c r="D74" s="91"/>
      <c r="E74" s="91"/>
      <c r="F74" s="91"/>
      <c r="G74" s="129"/>
      <c r="H74" s="129"/>
      <c r="I74" s="108"/>
    </row>
    <row r="75" spans="1:9" x14ac:dyDescent="0.25">
      <c r="A75" s="79"/>
      <c r="B75" s="109" t="s">
        <v>127</v>
      </c>
      <c r="C75" s="104" t="s">
        <v>128</v>
      </c>
      <c r="D75" s="91"/>
      <c r="E75" s="91"/>
      <c r="F75" s="91"/>
      <c r="G75" s="129"/>
      <c r="H75" s="129"/>
      <c r="I75" s="108"/>
    </row>
    <row r="76" spans="1:9" ht="14" thickBot="1" x14ac:dyDescent="0.3">
      <c r="A76" s="79"/>
      <c r="B76" s="107" t="s">
        <v>129</v>
      </c>
      <c r="C76" s="104" t="s">
        <v>159</v>
      </c>
      <c r="D76" s="91"/>
      <c r="E76" s="91"/>
      <c r="F76" s="91"/>
      <c r="G76" s="129"/>
      <c r="H76" s="129"/>
      <c r="I76" s="110"/>
    </row>
    <row r="77" spans="1:9" ht="14" thickBot="1" x14ac:dyDescent="0.3">
      <c r="A77" s="79"/>
      <c r="B77" s="91"/>
      <c r="C77" s="104" t="s">
        <v>131</v>
      </c>
      <c r="D77" s="91"/>
      <c r="E77" s="91"/>
      <c r="F77" s="91"/>
      <c r="G77" s="129"/>
      <c r="H77" s="129"/>
      <c r="I77" s="111">
        <f>SUM(I73:I76)</f>
        <v>50760</v>
      </c>
    </row>
    <row r="78" spans="1:9" ht="14" thickBot="1" x14ac:dyDescent="0.3">
      <c r="A78" s="79"/>
      <c r="B78" s="91"/>
      <c r="C78" s="130"/>
      <c r="D78" s="91"/>
      <c r="E78" s="91"/>
      <c r="F78" s="91"/>
      <c r="G78" s="129"/>
      <c r="H78" s="129"/>
      <c r="I78" s="131"/>
    </row>
    <row r="79" spans="1:9" ht="14" thickBot="1" x14ac:dyDescent="0.3">
      <c r="A79" s="79"/>
      <c r="B79" s="91"/>
      <c r="C79" s="104" t="s">
        <v>132</v>
      </c>
      <c r="D79" s="91"/>
      <c r="E79" s="91"/>
      <c r="F79" s="105"/>
      <c r="G79" s="91"/>
      <c r="H79" s="91"/>
      <c r="I79" s="111">
        <f>I87</f>
        <v>0</v>
      </c>
    </row>
    <row r="80" spans="1:9" ht="14" thickBot="1" x14ac:dyDescent="0.3">
      <c r="A80" s="79"/>
      <c r="B80" s="91"/>
      <c r="C80" s="91"/>
      <c r="D80" s="91"/>
      <c r="E80" s="91"/>
      <c r="F80" s="105"/>
      <c r="G80" s="91"/>
      <c r="H80" s="91"/>
      <c r="I80" s="91"/>
    </row>
    <row r="81" spans="1:9" ht="14" thickBot="1" x14ac:dyDescent="0.3">
      <c r="A81" s="79"/>
      <c r="B81" s="91"/>
      <c r="C81" s="112" t="s">
        <v>160</v>
      </c>
      <c r="D81" s="112"/>
      <c r="E81" s="113"/>
      <c r="F81" s="105"/>
      <c r="G81" s="91"/>
      <c r="H81" s="91"/>
      <c r="I81" s="111">
        <f>MIN(I77,I79)</f>
        <v>0</v>
      </c>
    </row>
    <row r="82" spans="1:9" x14ac:dyDescent="0.25">
      <c r="A82" s="79"/>
      <c r="B82" s="91"/>
      <c r="C82" s="130"/>
      <c r="D82" s="91"/>
      <c r="E82" s="91"/>
      <c r="F82" s="91"/>
      <c r="G82" s="129"/>
      <c r="H82" s="129"/>
      <c r="I82" s="131"/>
    </row>
    <row r="83" spans="1:9" x14ac:dyDescent="0.25">
      <c r="A83" s="79"/>
      <c r="B83" s="91"/>
      <c r="C83" s="91"/>
      <c r="D83" s="91"/>
      <c r="E83" s="91"/>
      <c r="F83" s="91"/>
      <c r="G83" s="129"/>
      <c r="H83" s="129"/>
      <c r="I83" s="91"/>
    </row>
    <row r="84" spans="1:9" x14ac:dyDescent="0.25">
      <c r="A84" s="79"/>
      <c r="B84" s="91" t="s">
        <v>161</v>
      </c>
      <c r="C84" s="91"/>
      <c r="D84" s="91"/>
      <c r="E84" s="91"/>
      <c r="F84" s="114"/>
      <c r="G84" s="115">
        <f>(F84*TPS)+(F84*TVQ)</f>
        <v>0</v>
      </c>
      <c r="H84" s="116">
        <f>(F84+G84)</f>
        <v>0</v>
      </c>
      <c r="I84" s="115">
        <f>ROUND(F84+(G84/2),2)</f>
        <v>0</v>
      </c>
    </row>
    <row r="85" spans="1:9" x14ac:dyDescent="0.25">
      <c r="A85" s="79"/>
      <c r="B85" s="91" t="s">
        <v>142</v>
      </c>
      <c r="C85" s="133"/>
      <c r="D85" s="119"/>
      <c r="E85" s="91"/>
      <c r="F85" s="114"/>
      <c r="G85" s="115">
        <f>(F85*TPS)+(F85*TVQ)</f>
        <v>0</v>
      </c>
      <c r="H85" s="116">
        <f t="shared" ref="H85:H86" si="7">(F85+G85)</f>
        <v>0</v>
      </c>
      <c r="I85" s="115">
        <f t="shared" ref="I85:I86" si="8">ROUND(F85+(G85/2),2)</f>
        <v>0</v>
      </c>
    </row>
    <row r="86" spans="1:9" x14ac:dyDescent="0.25">
      <c r="A86" s="79"/>
      <c r="B86" s="91" t="s">
        <v>154</v>
      </c>
      <c r="C86" s="134"/>
      <c r="D86" s="135"/>
      <c r="E86" s="91"/>
      <c r="F86" s="114"/>
      <c r="G86" s="115">
        <f>(F86*TPS)+(F86*TVQ)</f>
        <v>0</v>
      </c>
      <c r="H86" s="116">
        <f t="shared" si="7"/>
        <v>0</v>
      </c>
      <c r="I86" s="115">
        <f t="shared" si="8"/>
        <v>0</v>
      </c>
    </row>
    <row r="87" spans="1:9" ht="14" thickBot="1" x14ac:dyDescent="0.3">
      <c r="A87" s="75" t="s">
        <v>162</v>
      </c>
      <c r="B87" s="79"/>
      <c r="C87" s="79"/>
      <c r="D87" s="79"/>
      <c r="E87" s="79"/>
      <c r="F87" s="136"/>
      <c r="G87" s="136">
        <f>SUM(G84:G86)</f>
        <v>0</v>
      </c>
      <c r="H87" s="136">
        <f>SUM(H84:H86)</f>
        <v>0</v>
      </c>
      <c r="I87" s="137">
        <f>SUM(I84:I86)</f>
        <v>0</v>
      </c>
    </row>
    <row r="88" spans="1:9" ht="14" thickTop="1" x14ac:dyDescent="0.25">
      <c r="A88" s="75"/>
      <c r="B88" s="79"/>
      <c r="C88" s="79"/>
      <c r="D88" s="79"/>
      <c r="E88" s="79"/>
      <c r="F88" s="124"/>
      <c r="G88" s="124"/>
      <c r="H88" s="125" t="s">
        <v>145</v>
      </c>
      <c r="I88" s="124">
        <f>I77-I87</f>
        <v>50760</v>
      </c>
    </row>
    <row r="89" spans="1:9" x14ac:dyDescent="0.25">
      <c r="A89" s="75"/>
      <c r="B89" s="79"/>
      <c r="C89" s="79"/>
      <c r="D89" s="79"/>
      <c r="E89" s="79"/>
      <c r="F89" s="124"/>
      <c r="G89" s="124"/>
      <c r="H89" s="124"/>
      <c r="I89" s="124"/>
    </row>
    <row r="90" spans="1:9" ht="14" x14ac:dyDescent="0.25">
      <c r="A90" s="139" t="s">
        <v>163</v>
      </c>
      <c r="B90" s="79"/>
      <c r="C90" s="79"/>
      <c r="D90" s="79"/>
      <c r="E90" s="79"/>
      <c r="F90" s="124"/>
      <c r="G90" s="124"/>
      <c r="H90" s="124"/>
      <c r="I90" s="124"/>
    </row>
    <row r="91" spans="1:9" x14ac:dyDescent="0.25">
      <c r="A91" s="75"/>
      <c r="B91" s="79"/>
      <c r="C91" s="79"/>
      <c r="D91" s="79"/>
      <c r="E91" s="79"/>
      <c r="F91" s="124"/>
      <c r="G91" s="124"/>
      <c r="H91" s="124"/>
      <c r="I91" s="124"/>
    </row>
    <row r="92" spans="1:9" ht="18" x14ac:dyDescent="0.35">
      <c r="A92" s="75"/>
      <c r="B92" s="79"/>
      <c r="C92" s="79"/>
      <c r="D92" s="228" t="s">
        <v>164</v>
      </c>
      <c r="E92" s="228"/>
      <c r="F92" s="228"/>
      <c r="G92" s="228"/>
      <c r="H92" s="74"/>
      <c r="I92" s="74"/>
    </row>
    <row r="93" spans="1:9" ht="18.5" thickBot="1" x14ac:dyDescent="0.4">
      <c r="A93" s="75"/>
      <c r="B93" s="79"/>
      <c r="C93" s="79"/>
      <c r="D93" s="140"/>
      <c r="E93" s="140"/>
      <c r="F93" s="140"/>
      <c r="G93" s="140"/>
      <c r="H93" s="140"/>
      <c r="I93" s="140"/>
    </row>
    <row r="94" spans="1:9" ht="35" thickBot="1" x14ac:dyDescent="0.3">
      <c r="A94" s="75"/>
      <c r="B94" s="79"/>
      <c r="C94" s="79"/>
      <c r="D94" s="91"/>
      <c r="E94" s="91"/>
      <c r="F94" s="92" t="s">
        <v>117</v>
      </c>
      <c r="G94" s="93" t="s">
        <v>118</v>
      </c>
      <c r="H94" s="93" t="s">
        <v>119</v>
      </c>
      <c r="I94" s="93" t="s">
        <v>120</v>
      </c>
    </row>
    <row r="95" spans="1:9" x14ac:dyDescent="0.25">
      <c r="A95" s="75"/>
      <c r="B95" s="79"/>
      <c r="C95" s="79"/>
      <c r="D95" s="79"/>
      <c r="E95" s="79"/>
      <c r="F95" s="124"/>
      <c r="G95" s="124"/>
      <c r="H95" s="124"/>
      <c r="I95" s="124"/>
    </row>
    <row r="96" spans="1:9" x14ac:dyDescent="0.25">
      <c r="A96" s="75"/>
      <c r="B96" s="79"/>
      <c r="C96" s="79"/>
      <c r="D96" s="79"/>
      <c r="E96" s="79"/>
      <c r="F96" s="124"/>
      <c r="G96" s="124"/>
      <c r="H96" s="124"/>
      <c r="I96" s="124"/>
    </row>
    <row r="97" spans="1:9" x14ac:dyDescent="0.25">
      <c r="A97" s="102" t="s">
        <v>165</v>
      </c>
      <c r="B97" s="79"/>
      <c r="C97" s="79"/>
      <c r="D97" s="79"/>
      <c r="E97" s="79"/>
      <c r="F97" s="126"/>
      <c r="G97" s="127"/>
      <c r="H97" s="101"/>
      <c r="I97" s="101"/>
    </row>
    <row r="98" spans="1:9" x14ac:dyDescent="0.25">
      <c r="A98" s="79"/>
      <c r="B98" s="91"/>
      <c r="C98" s="104" t="s">
        <v>166</v>
      </c>
      <c r="D98" s="91"/>
      <c r="E98" s="91"/>
      <c r="F98" s="91"/>
      <c r="G98" s="129"/>
      <c r="H98" s="129"/>
      <c r="I98" s="106">
        <f>'Calcul env. achat-construction'!B18</f>
        <v>168063.41440000004</v>
      </c>
    </row>
    <row r="99" spans="1:9" x14ac:dyDescent="0.25">
      <c r="A99" s="79"/>
      <c r="B99" s="107" t="s">
        <v>125</v>
      </c>
      <c r="C99" s="104" t="s">
        <v>158</v>
      </c>
      <c r="D99" s="91"/>
      <c r="E99" s="91"/>
      <c r="F99" s="91"/>
      <c r="G99" s="129"/>
      <c r="H99" s="129"/>
      <c r="I99" s="108"/>
    </row>
    <row r="100" spans="1:9" x14ac:dyDescent="0.25">
      <c r="A100" s="79"/>
      <c r="B100" s="109" t="s">
        <v>127</v>
      </c>
      <c r="C100" s="104" t="s">
        <v>128</v>
      </c>
      <c r="D100" s="91"/>
      <c r="E100" s="91"/>
      <c r="F100" s="91"/>
      <c r="G100" s="129"/>
      <c r="H100" s="129"/>
      <c r="I100" s="108"/>
    </row>
    <row r="101" spans="1:9" ht="14" thickBot="1" x14ac:dyDescent="0.3">
      <c r="A101" s="79"/>
      <c r="B101" s="107" t="s">
        <v>129</v>
      </c>
      <c r="C101" s="104" t="s">
        <v>159</v>
      </c>
      <c r="D101" s="91"/>
      <c r="E101" s="91"/>
      <c r="F101" s="91"/>
      <c r="G101" s="129"/>
      <c r="H101" s="129"/>
      <c r="I101" s="110"/>
    </row>
    <row r="102" spans="1:9" ht="14" thickBot="1" x14ac:dyDescent="0.3">
      <c r="A102" s="79"/>
      <c r="B102" s="91"/>
      <c r="C102" s="104" t="s">
        <v>131</v>
      </c>
      <c r="D102" s="91"/>
      <c r="E102" s="91"/>
      <c r="F102" s="91"/>
      <c r="G102" s="129"/>
      <c r="H102" s="129"/>
      <c r="I102" s="111">
        <f>SUM(I98:I101)</f>
        <v>168063.41440000004</v>
      </c>
    </row>
    <row r="103" spans="1:9" ht="14" thickBot="1" x14ac:dyDescent="0.3">
      <c r="A103" s="79"/>
      <c r="B103" s="91"/>
      <c r="C103" s="91"/>
      <c r="D103" s="91"/>
      <c r="E103" s="91"/>
      <c r="F103" s="91"/>
      <c r="G103" s="129"/>
      <c r="H103" s="129"/>
      <c r="I103" s="131"/>
    </row>
    <row r="104" spans="1:9" ht="14" thickBot="1" x14ac:dyDescent="0.3">
      <c r="A104" s="79"/>
      <c r="B104" s="91"/>
      <c r="C104" s="104" t="s">
        <v>132</v>
      </c>
      <c r="D104" s="91"/>
      <c r="E104" s="91"/>
      <c r="F104" s="91"/>
      <c r="G104" s="129"/>
      <c r="H104" s="129"/>
      <c r="I104" s="111">
        <f>I116</f>
        <v>124470.53</v>
      </c>
    </row>
    <row r="105" spans="1:9" ht="14" thickBot="1" x14ac:dyDescent="0.3">
      <c r="A105" s="79"/>
      <c r="B105" s="91"/>
      <c r="C105" s="91"/>
      <c r="D105" s="91"/>
      <c r="E105" s="91"/>
      <c r="F105" s="91"/>
      <c r="G105" s="129"/>
      <c r="H105" s="129"/>
      <c r="I105" s="91"/>
    </row>
    <row r="106" spans="1:9" ht="14" thickBot="1" x14ac:dyDescent="0.3">
      <c r="A106" s="79"/>
      <c r="B106" s="91"/>
      <c r="C106" s="112" t="s">
        <v>167</v>
      </c>
      <c r="D106" s="91"/>
      <c r="E106" s="91"/>
      <c r="F106" s="91"/>
      <c r="G106" s="129"/>
      <c r="H106" s="129"/>
      <c r="I106" s="111">
        <f>MIN(I102,I104)</f>
        <v>124470.53</v>
      </c>
    </row>
    <row r="107" spans="1:9" x14ac:dyDescent="0.25">
      <c r="A107" s="79"/>
      <c r="B107" s="91"/>
      <c r="C107" s="91"/>
      <c r="D107" s="91"/>
      <c r="E107" s="91"/>
      <c r="F107" s="91"/>
      <c r="G107" s="129"/>
      <c r="H107" s="129"/>
      <c r="I107" s="91"/>
    </row>
    <row r="108" spans="1:9" x14ac:dyDescent="0.25">
      <c r="A108" s="79"/>
      <c r="B108" s="91"/>
      <c r="C108" s="91"/>
      <c r="D108" s="91"/>
      <c r="E108" s="91"/>
      <c r="F108" s="91"/>
      <c r="G108" s="129"/>
      <c r="H108" s="129"/>
      <c r="I108" s="91"/>
    </row>
    <row r="109" spans="1:9" x14ac:dyDescent="0.25">
      <c r="A109" s="79"/>
      <c r="B109" s="91" t="s">
        <v>168</v>
      </c>
      <c r="C109" s="91"/>
      <c r="D109" s="91"/>
      <c r="E109" s="91"/>
      <c r="F109" s="114">
        <f>Mobilier!I3</f>
        <v>73500</v>
      </c>
      <c r="G109" s="115">
        <f t="shared" ref="G109:G115" si="9">(F109*TPS)+(F109*TVQ)</f>
        <v>11006.625</v>
      </c>
      <c r="H109" s="116">
        <f>(F109+G109)</f>
        <v>84506.625</v>
      </c>
      <c r="I109" s="115">
        <f>ROUND(F109+(G109/2),2)</f>
        <v>79003.31</v>
      </c>
    </row>
    <row r="110" spans="1:9" x14ac:dyDescent="0.25">
      <c r="A110" s="79"/>
      <c r="B110" s="91" t="s">
        <v>76</v>
      </c>
      <c r="C110" s="91"/>
      <c r="D110" s="91"/>
      <c r="E110" s="91"/>
      <c r="F110" s="117">
        <f>Mobilier!I4</f>
        <v>9300</v>
      </c>
      <c r="G110" s="115">
        <f t="shared" si="9"/>
        <v>1392.6750000000002</v>
      </c>
      <c r="H110" s="116">
        <f t="shared" ref="H110:H115" si="10">(F110+G110)</f>
        <v>10692.674999999999</v>
      </c>
      <c r="I110" s="115">
        <f t="shared" ref="I110:I115" si="11">ROUND(F110+(G110/2),2)</f>
        <v>9996.34</v>
      </c>
    </row>
    <row r="111" spans="1:9" x14ac:dyDescent="0.25">
      <c r="A111" s="79"/>
      <c r="B111" s="91" t="s">
        <v>169</v>
      </c>
      <c r="C111" s="91"/>
      <c r="D111" s="91"/>
      <c r="E111" s="91"/>
      <c r="F111" s="117">
        <f>Mobilier!I5</f>
        <v>15000</v>
      </c>
      <c r="G111" s="115">
        <f t="shared" si="9"/>
        <v>2246.25</v>
      </c>
      <c r="H111" s="116">
        <f t="shared" si="10"/>
        <v>17246.25</v>
      </c>
      <c r="I111" s="115">
        <f t="shared" si="11"/>
        <v>16123.13</v>
      </c>
    </row>
    <row r="112" spans="1:9" x14ac:dyDescent="0.25">
      <c r="A112" s="79"/>
      <c r="B112" s="91" t="s">
        <v>80</v>
      </c>
      <c r="C112" s="91"/>
      <c r="D112" s="91"/>
      <c r="E112" s="91"/>
      <c r="F112" s="117">
        <f>Mobilier!I6</f>
        <v>18000</v>
      </c>
      <c r="G112" s="115">
        <f t="shared" si="9"/>
        <v>2695.5</v>
      </c>
      <c r="H112" s="116">
        <f t="shared" si="10"/>
        <v>20695.5</v>
      </c>
      <c r="I112" s="115">
        <f t="shared" si="11"/>
        <v>19347.75</v>
      </c>
    </row>
    <row r="113" spans="1:9" x14ac:dyDescent="0.25">
      <c r="A113" s="79"/>
      <c r="B113" s="91" t="s">
        <v>142</v>
      </c>
      <c r="C113" s="118"/>
      <c r="D113" s="119"/>
      <c r="E113" s="91"/>
      <c r="F113" s="117"/>
      <c r="G113" s="115">
        <f t="shared" si="9"/>
        <v>0</v>
      </c>
      <c r="H113" s="116">
        <f t="shared" si="10"/>
        <v>0</v>
      </c>
      <c r="I113" s="115">
        <f t="shared" si="11"/>
        <v>0</v>
      </c>
    </row>
    <row r="114" spans="1:9" x14ac:dyDescent="0.25">
      <c r="A114" s="79"/>
      <c r="B114" s="91" t="s">
        <v>142</v>
      </c>
      <c r="C114" s="118"/>
      <c r="D114" s="119"/>
      <c r="E114" s="91"/>
      <c r="F114" s="117"/>
      <c r="G114" s="115"/>
      <c r="H114" s="116"/>
      <c r="I114" s="115"/>
    </row>
    <row r="115" spans="1:9" x14ac:dyDescent="0.25">
      <c r="A115" s="79"/>
      <c r="B115" s="91" t="s">
        <v>142</v>
      </c>
      <c r="C115" s="118"/>
      <c r="D115" s="119"/>
      <c r="E115" s="91"/>
      <c r="F115" s="117"/>
      <c r="G115" s="115">
        <f t="shared" si="9"/>
        <v>0</v>
      </c>
      <c r="H115" s="116">
        <f t="shared" si="10"/>
        <v>0</v>
      </c>
      <c r="I115" s="115">
        <f t="shared" si="11"/>
        <v>0</v>
      </c>
    </row>
    <row r="116" spans="1:9" ht="14" thickBot="1" x14ac:dyDescent="0.3">
      <c r="A116" s="75" t="s">
        <v>170</v>
      </c>
      <c r="B116" s="79"/>
      <c r="C116" s="79"/>
      <c r="D116" s="79"/>
      <c r="E116" s="79"/>
      <c r="F116" s="136"/>
      <c r="G116" s="136">
        <f>SUM(G109:G115)</f>
        <v>17341.05</v>
      </c>
      <c r="H116" s="136">
        <f>SUM(H109:H115)</f>
        <v>133141.04999999999</v>
      </c>
      <c r="I116" s="137">
        <f>SUM(I109:I115)</f>
        <v>124470.53</v>
      </c>
    </row>
    <row r="117" spans="1:9" ht="14" thickTop="1" x14ac:dyDescent="0.25">
      <c r="A117" s="75"/>
      <c r="B117" s="79"/>
      <c r="C117" s="79"/>
      <c r="D117" s="79"/>
      <c r="E117" s="79"/>
      <c r="F117" s="124"/>
      <c r="G117" s="124"/>
      <c r="H117" s="125" t="s">
        <v>145</v>
      </c>
      <c r="I117" s="124">
        <f>I102-I116</f>
        <v>43592.884400000039</v>
      </c>
    </row>
    <row r="118" spans="1:9" x14ac:dyDescent="0.25">
      <c r="B118" s="79"/>
      <c r="C118" s="79"/>
      <c r="D118" s="79"/>
      <c r="E118" s="79"/>
      <c r="F118" s="124"/>
      <c r="G118" s="124"/>
      <c r="H118" s="124"/>
      <c r="I118" s="124"/>
    </row>
    <row r="119" spans="1:9" x14ac:dyDescent="0.25">
      <c r="A119" s="102" t="s">
        <v>171</v>
      </c>
      <c r="B119" s="79"/>
      <c r="C119" s="79"/>
      <c r="D119" s="79"/>
      <c r="E119" s="79"/>
      <c r="F119" s="124"/>
      <c r="G119" s="124"/>
      <c r="H119" s="101"/>
      <c r="I119" s="101"/>
    </row>
    <row r="120" spans="1:9" x14ac:dyDescent="0.25">
      <c r="A120" s="79"/>
      <c r="B120" s="91"/>
      <c r="C120" s="104" t="s">
        <v>172</v>
      </c>
      <c r="D120" s="91"/>
      <c r="E120" s="91"/>
      <c r="F120" s="91"/>
      <c r="G120" s="129"/>
      <c r="H120" s="129"/>
      <c r="I120" s="106">
        <f>'Calcul env. achat-construction'!B20</f>
        <v>183538.83366144003</v>
      </c>
    </row>
    <row r="121" spans="1:9" x14ac:dyDescent="0.25">
      <c r="A121" s="79"/>
      <c r="B121" s="107" t="s">
        <v>125</v>
      </c>
      <c r="C121" s="104" t="s">
        <v>158</v>
      </c>
      <c r="D121" s="91"/>
      <c r="E121" s="91"/>
      <c r="F121" s="91"/>
      <c r="G121" s="129"/>
      <c r="H121" s="129"/>
      <c r="I121" s="108"/>
    </row>
    <row r="122" spans="1:9" x14ac:dyDescent="0.25">
      <c r="A122" s="79"/>
      <c r="B122" s="109" t="s">
        <v>127</v>
      </c>
      <c r="C122" s="104" t="s">
        <v>128</v>
      </c>
      <c r="D122" s="91"/>
      <c r="E122" s="91"/>
      <c r="F122" s="91"/>
      <c r="G122" s="129"/>
      <c r="H122" s="129"/>
      <c r="I122" s="108"/>
    </row>
    <row r="123" spans="1:9" ht="14" thickBot="1" x14ac:dyDescent="0.3">
      <c r="A123" s="79"/>
      <c r="B123" s="107" t="s">
        <v>129</v>
      </c>
      <c r="C123" s="104" t="s">
        <v>159</v>
      </c>
      <c r="D123" s="91"/>
      <c r="E123" s="91"/>
      <c r="F123" s="91"/>
      <c r="G123" s="129"/>
      <c r="H123" s="129"/>
      <c r="I123" s="110"/>
    </row>
    <row r="124" spans="1:9" ht="14" thickBot="1" x14ac:dyDescent="0.3">
      <c r="A124" s="79"/>
      <c r="B124" s="91"/>
      <c r="C124" s="104" t="s">
        <v>131</v>
      </c>
      <c r="D124" s="91"/>
      <c r="E124" s="91"/>
      <c r="F124" s="91"/>
      <c r="G124" s="129"/>
      <c r="H124" s="129"/>
      <c r="I124" s="111">
        <f>SUM(I120:I123)</f>
        <v>183538.83366144003</v>
      </c>
    </row>
    <row r="125" spans="1:9" ht="14" thickBot="1" x14ac:dyDescent="0.3">
      <c r="A125" s="79"/>
      <c r="B125" s="91"/>
      <c r="C125" s="130"/>
      <c r="D125" s="91"/>
      <c r="E125" s="91"/>
      <c r="F125" s="91"/>
      <c r="G125" s="129"/>
      <c r="H125" s="129"/>
      <c r="I125" s="131"/>
    </row>
    <row r="126" spans="1:9" ht="14" thickBot="1" x14ac:dyDescent="0.3">
      <c r="A126" s="79"/>
      <c r="B126" s="91"/>
      <c r="C126" s="104" t="s">
        <v>132</v>
      </c>
      <c r="D126" s="91"/>
      <c r="E126" s="91"/>
      <c r="F126" s="91"/>
      <c r="G126" s="129"/>
      <c r="H126" s="129"/>
      <c r="I126" s="111">
        <f>I140</f>
        <v>0</v>
      </c>
    </row>
    <row r="127" spans="1:9" ht="14" thickBot="1" x14ac:dyDescent="0.3">
      <c r="A127" s="79"/>
      <c r="B127" s="91"/>
      <c r="C127" s="91"/>
      <c r="D127" s="91"/>
      <c r="E127" s="91"/>
      <c r="F127" s="91"/>
      <c r="G127" s="129"/>
      <c r="H127" s="129"/>
      <c r="I127" s="91"/>
    </row>
    <row r="128" spans="1:9" ht="14" thickBot="1" x14ac:dyDescent="0.3">
      <c r="A128" s="79"/>
      <c r="B128" s="91"/>
      <c r="C128" s="112" t="s">
        <v>173</v>
      </c>
      <c r="D128" s="91"/>
      <c r="E128" s="91"/>
      <c r="F128" s="91"/>
      <c r="G128" s="129"/>
      <c r="H128" s="129"/>
      <c r="I128" s="111">
        <f>MIN(I124,I126)</f>
        <v>0</v>
      </c>
    </row>
    <row r="129" spans="1:9" x14ac:dyDescent="0.25">
      <c r="A129" s="79"/>
      <c r="B129" s="91"/>
      <c r="C129" s="130"/>
      <c r="D129" s="91"/>
      <c r="E129" s="91"/>
      <c r="F129" s="91"/>
      <c r="G129" s="129"/>
      <c r="H129" s="129"/>
      <c r="I129" s="131"/>
    </row>
    <row r="130" spans="1:9" x14ac:dyDescent="0.25">
      <c r="A130" s="79"/>
      <c r="B130" s="91"/>
      <c r="C130" s="130"/>
      <c r="D130" s="91"/>
      <c r="E130" s="91"/>
      <c r="F130" s="91"/>
      <c r="G130" s="129"/>
      <c r="H130" s="129"/>
      <c r="I130" s="131"/>
    </row>
    <row r="131" spans="1:9" x14ac:dyDescent="0.25">
      <c r="A131" s="79"/>
      <c r="B131" s="91" t="s">
        <v>174</v>
      </c>
      <c r="C131" s="91"/>
      <c r="D131" s="91"/>
      <c r="E131" s="91"/>
      <c r="F131" s="114"/>
      <c r="G131" s="115">
        <f t="shared" ref="G131:G139" si="12">(F131*TPS)+(F131*TVQ)</f>
        <v>0</v>
      </c>
      <c r="H131" s="116">
        <f>(F131+G131)</f>
        <v>0</v>
      </c>
      <c r="I131" s="115">
        <f>ROUND(F131+(G131/2),2)</f>
        <v>0</v>
      </c>
    </row>
    <row r="132" spans="1:9" x14ac:dyDescent="0.25">
      <c r="A132" s="79"/>
      <c r="B132" s="91" t="s">
        <v>175</v>
      </c>
      <c r="C132" s="91"/>
      <c r="D132" s="91"/>
      <c r="E132" s="91"/>
      <c r="F132" s="114"/>
      <c r="G132" s="115">
        <f t="shared" si="12"/>
        <v>0</v>
      </c>
      <c r="H132" s="116">
        <f t="shared" ref="H132:H139" si="13">(F132+G132)</f>
        <v>0</v>
      </c>
      <c r="I132" s="115">
        <f t="shared" ref="I132:I139" si="14">ROUND(F132+(G132/2),2)</f>
        <v>0</v>
      </c>
    </row>
    <row r="133" spans="1:9" x14ac:dyDescent="0.25">
      <c r="A133" s="79"/>
      <c r="B133" s="91" t="s">
        <v>176</v>
      </c>
      <c r="C133" s="91"/>
      <c r="D133" s="91"/>
      <c r="E133" s="91"/>
      <c r="F133" s="114"/>
      <c r="G133" s="115">
        <f t="shared" ref="G133" si="15">(F133*TPS)+(F133*TVQ)</f>
        <v>0</v>
      </c>
      <c r="H133" s="116">
        <f t="shared" si="13"/>
        <v>0</v>
      </c>
      <c r="I133" s="115">
        <f t="shared" si="14"/>
        <v>0</v>
      </c>
    </row>
    <row r="134" spans="1:9" x14ac:dyDescent="0.25">
      <c r="A134" s="79"/>
      <c r="B134" s="91" t="s">
        <v>177</v>
      </c>
      <c r="C134" s="91"/>
      <c r="D134" s="91"/>
      <c r="E134" s="91"/>
      <c r="F134" s="114"/>
      <c r="G134" s="115">
        <f t="shared" si="12"/>
        <v>0</v>
      </c>
      <c r="H134" s="116">
        <f t="shared" si="13"/>
        <v>0</v>
      </c>
      <c r="I134" s="115">
        <f t="shared" si="14"/>
        <v>0</v>
      </c>
    </row>
    <row r="135" spans="1:9" x14ac:dyDescent="0.25">
      <c r="A135" s="79"/>
      <c r="B135" s="91" t="s">
        <v>178</v>
      </c>
      <c r="C135" s="91"/>
      <c r="D135" s="91"/>
      <c r="E135" s="91"/>
      <c r="F135" s="114"/>
      <c r="G135" s="115">
        <f t="shared" si="12"/>
        <v>0</v>
      </c>
      <c r="H135" s="116">
        <f t="shared" si="13"/>
        <v>0</v>
      </c>
      <c r="I135" s="115">
        <f t="shared" si="14"/>
        <v>0</v>
      </c>
    </row>
    <row r="136" spans="1:9" x14ac:dyDescent="0.25">
      <c r="A136" s="79"/>
      <c r="B136" s="91" t="s">
        <v>179</v>
      </c>
      <c r="C136" s="91"/>
      <c r="D136" s="91"/>
      <c r="E136" s="91"/>
      <c r="F136" s="114"/>
      <c r="G136" s="115">
        <f t="shared" si="12"/>
        <v>0</v>
      </c>
      <c r="H136" s="116">
        <f t="shared" si="13"/>
        <v>0</v>
      </c>
      <c r="I136" s="115">
        <f t="shared" si="14"/>
        <v>0</v>
      </c>
    </row>
    <row r="137" spans="1:9" x14ac:dyDescent="0.25">
      <c r="A137" s="79"/>
      <c r="B137" s="91" t="s">
        <v>142</v>
      </c>
      <c r="C137" s="118"/>
      <c r="D137" s="135"/>
      <c r="E137" s="91"/>
      <c r="F137" s="114"/>
      <c r="G137" s="115">
        <f t="shared" si="12"/>
        <v>0</v>
      </c>
      <c r="H137" s="116">
        <f t="shared" si="13"/>
        <v>0</v>
      </c>
      <c r="I137" s="115">
        <f t="shared" si="14"/>
        <v>0</v>
      </c>
    </row>
    <row r="138" spans="1:9" x14ac:dyDescent="0.25">
      <c r="A138" s="79"/>
      <c r="B138" s="91" t="s">
        <v>142</v>
      </c>
      <c r="C138" s="118"/>
      <c r="D138" s="135"/>
      <c r="E138" s="91"/>
      <c r="F138" s="114"/>
      <c r="G138" s="115">
        <f t="shared" ref="G138" si="16">(F138*TPS)+(F138*TVQ)</f>
        <v>0</v>
      </c>
      <c r="H138" s="116">
        <f t="shared" si="13"/>
        <v>0</v>
      </c>
      <c r="I138" s="115">
        <f t="shared" si="14"/>
        <v>0</v>
      </c>
    </row>
    <row r="139" spans="1:9" x14ac:dyDescent="0.25">
      <c r="A139" s="79"/>
      <c r="B139" s="91" t="s">
        <v>154</v>
      </c>
      <c r="C139" s="134"/>
      <c r="D139" s="135"/>
      <c r="E139" s="91"/>
      <c r="F139" s="114"/>
      <c r="G139" s="141">
        <f t="shared" si="12"/>
        <v>0</v>
      </c>
      <c r="H139" s="142">
        <f t="shared" si="13"/>
        <v>0</v>
      </c>
      <c r="I139" s="141">
        <f t="shared" si="14"/>
        <v>0</v>
      </c>
    </row>
    <row r="140" spans="1:9" ht="14" thickBot="1" x14ac:dyDescent="0.3">
      <c r="A140" s="75" t="s">
        <v>180</v>
      </c>
      <c r="B140" s="79"/>
      <c r="C140" s="79"/>
      <c r="D140" s="79"/>
      <c r="E140" s="79"/>
      <c r="F140" s="136">
        <f>SUM(F131:F139)</f>
        <v>0</v>
      </c>
      <c r="G140" s="136">
        <f>SUM(G131:G139)</f>
        <v>0</v>
      </c>
      <c r="H140" s="136">
        <f>SUM(H131:H139)</f>
        <v>0</v>
      </c>
      <c r="I140" s="137">
        <f>SUM(I131:I139)</f>
        <v>0</v>
      </c>
    </row>
    <row r="141" spans="1:9" ht="14" thickTop="1" x14ac:dyDescent="0.25">
      <c r="A141" s="75"/>
      <c r="B141" s="79"/>
      <c r="C141" s="79"/>
      <c r="D141" s="79"/>
      <c r="E141" s="79"/>
      <c r="F141" s="124"/>
      <c r="G141" s="124"/>
      <c r="H141" s="125" t="s">
        <v>145</v>
      </c>
      <c r="I141" s="124">
        <f>I124-I140</f>
        <v>183538.83366144003</v>
      </c>
    </row>
    <row r="142" spans="1:9" x14ac:dyDescent="0.25">
      <c r="A142" s="75"/>
      <c r="B142" s="79"/>
      <c r="C142" s="79"/>
      <c r="D142" s="79"/>
      <c r="E142" s="79"/>
      <c r="F142" s="124"/>
      <c r="G142" s="124"/>
      <c r="H142" s="124"/>
      <c r="I142" s="124"/>
    </row>
    <row r="143" spans="1:9" x14ac:dyDescent="0.25">
      <c r="A143" s="102" t="s">
        <v>181</v>
      </c>
      <c r="B143" s="79"/>
      <c r="C143" s="79"/>
      <c r="D143" s="79"/>
      <c r="E143" s="79"/>
      <c r="F143" s="124"/>
      <c r="G143" s="124"/>
      <c r="H143" s="101"/>
      <c r="I143" s="101"/>
    </row>
    <row r="144" spans="1:9" x14ac:dyDescent="0.25">
      <c r="A144" s="79"/>
      <c r="B144" s="91"/>
      <c r="C144" s="104" t="s">
        <v>182</v>
      </c>
      <c r="D144" s="91"/>
      <c r="E144" s="91"/>
      <c r="F144" s="91"/>
      <c r="G144" s="129"/>
      <c r="H144" s="129"/>
    </row>
    <row r="145" spans="1:9" x14ac:dyDescent="0.25">
      <c r="A145" s="79"/>
      <c r="B145" s="107" t="s">
        <v>125</v>
      </c>
      <c r="C145" s="104" t="s">
        <v>158</v>
      </c>
      <c r="D145" s="91"/>
      <c r="E145" s="91"/>
      <c r="F145" s="91"/>
      <c r="G145" s="129"/>
      <c r="H145" s="129"/>
      <c r="I145" s="108">
        <f>'Calcul env. achat-construction'!B22</f>
        <v>66579.386688000013</v>
      </c>
    </row>
    <row r="146" spans="1:9" x14ac:dyDescent="0.25">
      <c r="A146" s="79"/>
      <c r="B146" s="109" t="s">
        <v>127</v>
      </c>
      <c r="C146" s="104" t="s">
        <v>128</v>
      </c>
      <c r="D146" s="91"/>
      <c r="E146" s="91"/>
      <c r="F146" s="91"/>
      <c r="G146" s="129"/>
      <c r="H146" s="129"/>
      <c r="I146" s="108"/>
    </row>
    <row r="147" spans="1:9" ht="14" thickBot="1" x14ac:dyDescent="0.3">
      <c r="A147" s="79"/>
      <c r="B147" s="107" t="s">
        <v>129</v>
      </c>
      <c r="C147" s="104" t="s">
        <v>159</v>
      </c>
      <c r="D147" s="91"/>
      <c r="E147" s="91"/>
      <c r="F147" s="91"/>
      <c r="G147" s="129"/>
      <c r="H147" s="129"/>
      <c r="I147" s="110"/>
    </row>
    <row r="148" spans="1:9" ht="14" thickBot="1" x14ac:dyDescent="0.3">
      <c r="A148" s="79"/>
      <c r="B148" s="91"/>
      <c r="C148" s="104" t="s">
        <v>131</v>
      </c>
      <c r="D148" s="91"/>
      <c r="E148" s="91"/>
      <c r="F148" s="91"/>
      <c r="G148" s="129"/>
      <c r="H148" s="129"/>
      <c r="I148" s="111">
        <f>SUM(I145:I147)</f>
        <v>66579.386688000013</v>
      </c>
    </row>
    <row r="149" spans="1:9" ht="14" thickBot="1" x14ac:dyDescent="0.3">
      <c r="A149" s="79"/>
      <c r="B149" s="91"/>
      <c r="C149" s="130"/>
      <c r="D149" s="91"/>
      <c r="E149" s="91"/>
      <c r="F149" s="91"/>
      <c r="G149" s="129"/>
      <c r="H149" s="129"/>
      <c r="I149" s="131"/>
    </row>
    <row r="150" spans="1:9" ht="14" thickBot="1" x14ac:dyDescent="0.3">
      <c r="A150" s="79"/>
      <c r="B150" s="91"/>
      <c r="C150" s="104" t="s">
        <v>132</v>
      </c>
      <c r="D150" s="91"/>
      <c r="E150" s="91"/>
      <c r="F150" s="91"/>
      <c r="G150" s="129"/>
      <c r="H150" s="129"/>
      <c r="I150" s="111">
        <f>I156</f>
        <v>0</v>
      </c>
    </row>
    <row r="151" spans="1:9" ht="14" thickBot="1" x14ac:dyDescent="0.3">
      <c r="A151" s="79"/>
      <c r="B151" s="91"/>
      <c r="C151" s="91"/>
      <c r="D151" s="91"/>
      <c r="E151" s="91"/>
      <c r="F151" s="91"/>
      <c r="G151" s="129"/>
      <c r="H151" s="129"/>
      <c r="I151" s="91"/>
    </row>
    <row r="152" spans="1:9" ht="14" thickBot="1" x14ac:dyDescent="0.3">
      <c r="A152" s="79"/>
      <c r="B152" s="91"/>
      <c r="C152" s="112" t="s">
        <v>183</v>
      </c>
      <c r="D152" s="91"/>
      <c r="E152" s="91"/>
      <c r="F152" s="91"/>
      <c r="G152" s="129"/>
      <c r="H152" s="129"/>
      <c r="I152" s="111">
        <f>MIN(I148,I150)</f>
        <v>0</v>
      </c>
    </row>
    <row r="153" spans="1:9" x14ac:dyDescent="0.25">
      <c r="A153" s="79"/>
      <c r="B153" s="91"/>
      <c r="C153" s="130"/>
      <c r="D153" s="91"/>
      <c r="E153" s="91"/>
      <c r="F153" s="91"/>
      <c r="G153" s="129"/>
      <c r="H153" s="129"/>
      <c r="I153" s="131"/>
    </row>
    <row r="154" spans="1:9" x14ac:dyDescent="0.25">
      <c r="A154" s="79"/>
      <c r="B154" s="91"/>
      <c r="C154" s="91"/>
      <c r="D154" s="91"/>
      <c r="E154" s="91"/>
      <c r="F154" s="91"/>
      <c r="G154" s="129"/>
      <c r="H154" s="129"/>
      <c r="I154" s="91"/>
    </row>
    <row r="155" spans="1:9" x14ac:dyDescent="0.25">
      <c r="A155" s="79"/>
      <c r="B155" s="91" t="s">
        <v>181</v>
      </c>
      <c r="C155" s="134"/>
      <c r="D155" s="135"/>
      <c r="E155" s="91"/>
      <c r="F155" s="114"/>
      <c r="G155" s="115">
        <f>(F155*TPS)+(F155*TVQ)</f>
        <v>0</v>
      </c>
      <c r="H155" s="116">
        <f t="shared" ref="H155" si="17">(F155+G155)</f>
        <v>0</v>
      </c>
      <c r="I155" s="115">
        <f t="shared" ref="I155" si="18">ROUND(F155+(G155/2),2)</f>
        <v>0</v>
      </c>
    </row>
    <row r="156" spans="1:9" ht="14" thickBot="1" x14ac:dyDescent="0.3">
      <c r="A156" s="75" t="s">
        <v>184</v>
      </c>
      <c r="B156" s="79"/>
      <c r="C156" s="79"/>
      <c r="D156" s="79"/>
      <c r="E156" s="79"/>
      <c r="F156" s="136"/>
      <c r="G156" s="136">
        <f>SUM(G155)</f>
        <v>0</v>
      </c>
      <c r="H156" s="136">
        <f>SUM(H155)</f>
        <v>0</v>
      </c>
      <c r="I156" s="137">
        <f>SUM(I155)</f>
        <v>0</v>
      </c>
    </row>
    <row r="157" spans="1:9" ht="14" thickTop="1" x14ac:dyDescent="0.25">
      <c r="A157" s="75"/>
      <c r="B157" s="79"/>
      <c r="C157" s="79"/>
      <c r="D157" s="79"/>
      <c r="E157" s="79"/>
      <c r="F157" s="124"/>
      <c r="G157" s="124"/>
      <c r="H157" s="125" t="s">
        <v>145</v>
      </c>
      <c r="I157" s="124">
        <f>I148-I156</f>
        <v>66579.386688000013</v>
      </c>
    </row>
    <row r="158" spans="1:9" x14ac:dyDescent="0.25">
      <c r="A158" s="75"/>
      <c r="B158" s="79"/>
      <c r="C158" s="79"/>
      <c r="D158" s="79"/>
      <c r="E158" s="79"/>
      <c r="F158" s="124"/>
      <c r="G158" s="124"/>
      <c r="H158" s="125"/>
      <c r="I158" s="124"/>
    </row>
    <row r="159" spans="1:9" x14ac:dyDescent="0.25">
      <c r="A159" s="102" t="s">
        <v>185</v>
      </c>
      <c r="B159" s="79"/>
      <c r="C159" s="79"/>
      <c r="D159" s="79"/>
      <c r="E159" s="79"/>
      <c r="F159" s="124"/>
      <c r="G159" s="127"/>
      <c r="H159" s="127"/>
      <c r="I159" s="127"/>
    </row>
    <row r="160" spans="1:9" x14ac:dyDescent="0.25">
      <c r="A160" s="79"/>
      <c r="B160" s="79"/>
      <c r="C160" s="104" t="s">
        <v>186</v>
      </c>
      <c r="D160" s="91"/>
      <c r="E160" s="91"/>
      <c r="F160" s="91"/>
      <c r="G160" s="129"/>
      <c r="H160" s="129"/>
      <c r="I160" s="106"/>
    </row>
    <row r="161" spans="1:9" x14ac:dyDescent="0.25">
      <c r="A161" s="79"/>
      <c r="B161" s="107" t="s">
        <v>125</v>
      </c>
      <c r="C161" s="104" t="s">
        <v>158</v>
      </c>
      <c r="D161" s="91"/>
      <c r="E161" s="91"/>
      <c r="F161" s="91"/>
      <c r="G161" s="129"/>
      <c r="H161" s="129"/>
      <c r="I161" s="108"/>
    </row>
    <row r="162" spans="1:9" x14ac:dyDescent="0.25">
      <c r="A162" s="79"/>
      <c r="B162" s="109" t="s">
        <v>127</v>
      </c>
      <c r="C162" s="104" t="s">
        <v>128</v>
      </c>
      <c r="D162" s="91"/>
      <c r="E162" s="91"/>
      <c r="F162" s="91"/>
      <c r="G162" s="129"/>
      <c r="H162" s="129"/>
      <c r="I162" s="108"/>
    </row>
    <row r="163" spans="1:9" ht="14" thickBot="1" x14ac:dyDescent="0.3">
      <c r="A163" s="79"/>
      <c r="B163" s="107" t="s">
        <v>129</v>
      </c>
      <c r="C163" s="104" t="s">
        <v>159</v>
      </c>
      <c r="D163" s="91"/>
      <c r="E163" s="91"/>
      <c r="F163" s="91"/>
      <c r="G163" s="129"/>
      <c r="H163" s="129"/>
      <c r="I163" s="110"/>
    </row>
    <row r="164" spans="1:9" ht="14" thickBot="1" x14ac:dyDescent="0.3">
      <c r="A164" s="79"/>
      <c r="B164" s="79"/>
      <c r="C164" s="104" t="s">
        <v>131</v>
      </c>
      <c r="D164" s="91"/>
      <c r="E164" s="91"/>
      <c r="F164" s="91"/>
      <c r="G164" s="129"/>
      <c r="H164" s="129"/>
      <c r="I164" s="111">
        <f>SUM(I160:I163)</f>
        <v>0</v>
      </c>
    </row>
    <row r="165" spans="1:9" ht="14" thickBot="1" x14ac:dyDescent="0.3">
      <c r="A165" s="79"/>
      <c r="B165" s="79"/>
      <c r="C165" s="130"/>
      <c r="D165" s="91"/>
      <c r="E165" s="91"/>
      <c r="F165" s="91"/>
      <c r="G165" s="129"/>
      <c r="H165" s="129"/>
      <c r="I165" s="131"/>
    </row>
    <row r="166" spans="1:9" ht="14" thickBot="1" x14ac:dyDescent="0.3">
      <c r="A166" s="79"/>
      <c r="B166" s="79"/>
      <c r="C166" s="104" t="s">
        <v>132</v>
      </c>
      <c r="D166" s="91"/>
      <c r="E166" s="91"/>
      <c r="F166" s="91"/>
      <c r="G166" s="129"/>
      <c r="H166" s="129"/>
      <c r="I166" s="111">
        <f>I162+I163</f>
        <v>0</v>
      </c>
    </row>
    <row r="167" spans="1:9" ht="14" thickBot="1" x14ac:dyDescent="0.3">
      <c r="A167" s="79"/>
      <c r="B167" s="79"/>
      <c r="C167" s="91"/>
      <c r="D167" s="91"/>
      <c r="E167" s="91"/>
      <c r="F167" s="91"/>
      <c r="G167" s="129"/>
      <c r="H167" s="129"/>
      <c r="I167" s="91"/>
    </row>
    <row r="168" spans="1:9" ht="14" thickBot="1" x14ac:dyDescent="0.3">
      <c r="A168" s="79"/>
      <c r="B168" s="79"/>
      <c r="C168" s="112" t="s">
        <v>187</v>
      </c>
      <c r="D168" s="91"/>
      <c r="E168" s="91"/>
      <c r="F168" s="91"/>
      <c r="G168" s="129"/>
      <c r="H168" s="129"/>
      <c r="I168" s="111">
        <f>I164+I165</f>
        <v>0</v>
      </c>
    </row>
    <row r="169" spans="1:9" x14ac:dyDescent="0.25">
      <c r="A169" s="79"/>
      <c r="B169" s="79"/>
      <c r="C169" s="130"/>
      <c r="D169" s="91"/>
      <c r="E169" s="91"/>
      <c r="F169" s="91"/>
      <c r="G169" s="129"/>
      <c r="H169" s="129"/>
      <c r="I169" s="131"/>
    </row>
    <row r="170" spans="1:9" x14ac:dyDescent="0.25">
      <c r="A170" s="79"/>
      <c r="B170" s="79"/>
      <c r="C170" s="130"/>
      <c r="D170" s="91"/>
      <c r="E170" s="91"/>
      <c r="F170" s="91"/>
      <c r="G170" s="129"/>
      <c r="H170" s="129"/>
      <c r="I170" s="131"/>
    </row>
    <row r="171" spans="1:9" ht="14" x14ac:dyDescent="0.25">
      <c r="A171" s="79"/>
      <c r="B171" s="91" t="s">
        <v>188</v>
      </c>
      <c r="C171" s="91"/>
      <c r="D171" s="91"/>
      <c r="E171" s="91"/>
      <c r="F171" s="114"/>
      <c r="G171" s="115">
        <f t="shared" ref="G171:G180" si="19">(F171*TPS)+(F171*TVQ)</f>
        <v>0</v>
      </c>
      <c r="H171" s="116">
        <f>(F171+G171)</f>
        <v>0</v>
      </c>
      <c r="I171" s="115">
        <f>ROUND(F171+(G171/2),2)</f>
        <v>0</v>
      </c>
    </row>
    <row r="172" spans="1:9" x14ac:dyDescent="0.25">
      <c r="A172" s="79"/>
      <c r="B172" s="91" t="s">
        <v>189</v>
      </c>
      <c r="C172" s="91"/>
      <c r="D172" s="91"/>
      <c r="E172" s="91"/>
      <c r="F172" s="114"/>
      <c r="G172" s="115">
        <f t="shared" si="19"/>
        <v>0</v>
      </c>
      <c r="H172" s="116">
        <f t="shared" ref="H172:H180" si="20">(F172+G172)</f>
        <v>0</v>
      </c>
      <c r="I172" s="115">
        <f t="shared" ref="I172:I180" si="21">ROUND(F172+(G172/2),2)</f>
        <v>0</v>
      </c>
    </row>
    <row r="173" spans="1:9" x14ac:dyDescent="0.25">
      <c r="A173" s="79"/>
      <c r="B173" s="91" t="s">
        <v>190</v>
      </c>
      <c r="C173" s="91"/>
      <c r="D173" s="91"/>
      <c r="E173" s="91"/>
      <c r="F173" s="114"/>
      <c r="G173" s="115">
        <f t="shared" si="19"/>
        <v>0</v>
      </c>
      <c r="H173" s="116">
        <f t="shared" si="20"/>
        <v>0</v>
      </c>
      <c r="I173" s="115">
        <f t="shared" si="21"/>
        <v>0</v>
      </c>
    </row>
    <row r="174" spans="1:9" x14ac:dyDescent="0.25">
      <c r="A174" s="79"/>
      <c r="B174" s="91" t="s">
        <v>191</v>
      </c>
      <c r="C174" s="91"/>
      <c r="D174" s="91"/>
      <c r="E174" s="91"/>
      <c r="F174" s="114"/>
      <c r="G174" s="115">
        <f t="shared" si="19"/>
        <v>0</v>
      </c>
      <c r="H174" s="116">
        <f t="shared" si="20"/>
        <v>0</v>
      </c>
      <c r="I174" s="115">
        <f t="shared" si="21"/>
        <v>0</v>
      </c>
    </row>
    <row r="175" spans="1:9" x14ac:dyDescent="0.25">
      <c r="A175" s="79"/>
      <c r="B175" s="91" t="s">
        <v>192</v>
      </c>
      <c r="C175" s="91"/>
      <c r="D175" s="91"/>
      <c r="E175" s="91"/>
      <c r="F175" s="114"/>
      <c r="G175" s="115">
        <f t="shared" si="19"/>
        <v>0</v>
      </c>
      <c r="H175" s="116">
        <f t="shared" si="20"/>
        <v>0</v>
      </c>
      <c r="I175" s="115">
        <f t="shared" si="21"/>
        <v>0</v>
      </c>
    </row>
    <row r="176" spans="1:9" x14ac:dyDescent="0.25">
      <c r="A176" s="79"/>
      <c r="B176" s="91" t="s">
        <v>193</v>
      </c>
      <c r="C176" s="91"/>
      <c r="D176" s="91"/>
      <c r="E176" s="91"/>
      <c r="F176" s="117"/>
      <c r="G176" s="115">
        <f t="shared" si="19"/>
        <v>0</v>
      </c>
      <c r="H176" s="116">
        <f t="shared" si="20"/>
        <v>0</v>
      </c>
      <c r="I176" s="115">
        <f t="shared" si="21"/>
        <v>0</v>
      </c>
    </row>
    <row r="177" spans="1:9" ht="14" x14ac:dyDescent="0.25">
      <c r="A177" s="79"/>
      <c r="B177" s="91" t="s">
        <v>194</v>
      </c>
      <c r="C177" s="91"/>
      <c r="D177" s="91"/>
      <c r="E177" s="91"/>
      <c r="F177" s="114"/>
      <c r="G177" s="115">
        <f t="shared" si="19"/>
        <v>0</v>
      </c>
      <c r="H177" s="116">
        <f t="shared" si="20"/>
        <v>0</v>
      </c>
      <c r="I177" s="115">
        <f t="shared" si="21"/>
        <v>0</v>
      </c>
    </row>
    <row r="178" spans="1:9" x14ac:dyDescent="0.25">
      <c r="A178" s="79"/>
      <c r="B178" s="91" t="s">
        <v>195</v>
      </c>
      <c r="C178" s="91"/>
      <c r="D178" s="91"/>
      <c r="E178" s="91"/>
      <c r="F178" s="114">
        <v>0</v>
      </c>
      <c r="G178" s="115">
        <f t="shared" si="19"/>
        <v>0</v>
      </c>
      <c r="H178" s="116">
        <f t="shared" si="20"/>
        <v>0</v>
      </c>
      <c r="I178" s="115">
        <f t="shared" si="21"/>
        <v>0</v>
      </c>
    </row>
    <row r="179" spans="1:9" x14ac:dyDescent="0.25">
      <c r="A179" s="79"/>
      <c r="B179" s="143" t="s">
        <v>196</v>
      </c>
      <c r="C179" s="118" t="s">
        <v>197</v>
      </c>
      <c r="D179" s="119"/>
      <c r="E179" s="91"/>
      <c r="F179" s="114"/>
      <c r="G179" s="115">
        <f t="shared" si="19"/>
        <v>0</v>
      </c>
      <c r="H179" s="116">
        <f t="shared" si="20"/>
        <v>0</v>
      </c>
      <c r="I179" s="115">
        <f t="shared" si="21"/>
        <v>0</v>
      </c>
    </row>
    <row r="180" spans="1:9" x14ac:dyDescent="0.25">
      <c r="A180" s="79"/>
      <c r="B180" s="91" t="s">
        <v>154</v>
      </c>
      <c r="C180" s="144" t="s">
        <v>198</v>
      </c>
      <c r="D180" s="135"/>
      <c r="E180" s="91"/>
      <c r="F180" s="114"/>
      <c r="G180" s="115">
        <f t="shared" si="19"/>
        <v>0</v>
      </c>
      <c r="H180" s="116">
        <f t="shared" si="20"/>
        <v>0</v>
      </c>
      <c r="I180" s="115">
        <f t="shared" si="21"/>
        <v>0</v>
      </c>
    </row>
    <row r="181" spans="1:9" ht="14" thickBot="1" x14ac:dyDescent="0.3">
      <c r="A181" s="75" t="s">
        <v>199</v>
      </c>
      <c r="B181" s="79"/>
      <c r="C181" s="79"/>
      <c r="D181" s="79"/>
      <c r="E181" s="79"/>
      <c r="F181" s="136">
        <f>SUM(F171:F180)</f>
        <v>0</v>
      </c>
      <c r="G181" s="136">
        <f>SUM(G171:G180)</f>
        <v>0</v>
      </c>
      <c r="H181" s="136">
        <f>SUM(H171:H180)</f>
        <v>0</v>
      </c>
      <c r="I181" s="137">
        <f>SUM(I171:I180)</f>
        <v>0</v>
      </c>
    </row>
    <row r="182" spans="1:9" ht="14" thickTop="1" x14ac:dyDescent="0.25">
      <c r="A182" s="75"/>
      <c r="B182" s="79"/>
      <c r="C182" s="79"/>
      <c r="D182" s="79"/>
      <c r="E182" s="79"/>
      <c r="F182" s="124"/>
      <c r="G182" s="124"/>
      <c r="H182" s="125" t="s">
        <v>145</v>
      </c>
      <c r="I182" s="124">
        <f>I164-I181</f>
        <v>0</v>
      </c>
    </row>
    <row r="183" spans="1:9" x14ac:dyDescent="0.25">
      <c r="A183" s="75"/>
      <c r="B183" s="79"/>
      <c r="C183" s="79"/>
      <c r="D183" s="79"/>
      <c r="E183" s="79"/>
      <c r="F183" s="124"/>
      <c r="G183" s="124"/>
      <c r="H183" s="145"/>
      <c r="I183" s="124"/>
    </row>
    <row r="184" spans="1:9" ht="14" thickBot="1" x14ac:dyDescent="0.3">
      <c r="A184" s="75"/>
      <c r="B184" s="79"/>
      <c r="C184" s="79"/>
      <c r="D184" s="79"/>
      <c r="E184" s="79"/>
      <c r="F184" s="124"/>
      <c r="G184" s="124"/>
      <c r="H184" s="124"/>
      <c r="I184" s="124"/>
    </row>
    <row r="185" spans="1:9" ht="14" thickBot="1" x14ac:dyDescent="0.3">
      <c r="A185" s="146" t="s">
        <v>200</v>
      </c>
      <c r="B185" s="147"/>
      <c r="C185" s="147"/>
      <c r="D185" s="147"/>
      <c r="E185" s="147"/>
      <c r="F185" s="148">
        <f>F43+F67+F87+F116+F140+F156+F181</f>
        <v>0</v>
      </c>
      <c r="G185" s="148">
        <f>G43+G67+G87+G116+G140+G156+G181</f>
        <v>33158.393750000003</v>
      </c>
      <c r="H185" s="148">
        <f>H43+H67+H87+H116+H140+H156+H181</f>
        <v>254583.39374999999</v>
      </c>
      <c r="I185" s="148">
        <f>I43+I67+I87+I116+I140+I156+I181</f>
        <v>238004.2</v>
      </c>
    </row>
    <row r="186" spans="1:9" x14ac:dyDescent="0.25">
      <c r="A186" s="75"/>
      <c r="B186" s="79"/>
      <c r="C186" s="79"/>
      <c r="D186" s="79"/>
      <c r="E186" s="79"/>
      <c r="F186" s="126"/>
      <c r="G186" s="127"/>
      <c r="H186" s="127"/>
      <c r="I186" s="79"/>
    </row>
    <row r="187" spans="1:9" ht="14" x14ac:dyDescent="0.25">
      <c r="A187" s="139" t="s">
        <v>163</v>
      </c>
      <c r="B187" s="75"/>
      <c r="C187" s="79"/>
      <c r="D187" s="79"/>
      <c r="E187" s="79"/>
      <c r="F187" s="149"/>
      <c r="G187" s="127"/>
      <c r="H187" s="127"/>
      <c r="I187" s="79"/>
    </row>
    <row r="188" spans="1:9" ht="14" x14ac:dyDescent="0.25">
      <c r="A188" s="139" t="s">
        <v>201</v>
      </c>
      <c r="B188" s="79"/>
      <c r="C188" s="79"/>
      <c r="D188" s="79"/>
      <c r="E188" s="79"/>
      <c r="F188" s="126"/>
      <c r="G188" s="127"/>
      <c r="H188" s="127"/>
      <c r="I188" s="79"/>
    </row>
    <row r="189" spans="1:9" ht="14" x14ac:dyDescent="0.25">
      <c r="A189" s="139" t="s">
        <v>202</v>
      </c>
      <c r="B189" s="79"/>
      <c r="C189" s="79"/>
      <c r="D189" s="79"/>
      <c r="E189" s="79"/>
      <c r="F189" s="150"/>
      <c r="G189" s="79"/>
      <c r="H189" s="79"/>
      <c r="I189" s="79"/>
    </row>
    <row r="190" spans="1:9" x14ac:dyDescent="0.25">
      <c r="A190" s="151"/>
      <c r="B190" s="79"/>
      <c r="C190" s="79"/>
      <c r="D190" s="79"/>
      <c r="E190" s="79"/>
      <c r="F190" s="150"/>
      <c r="G190" s="79"/>
      <c r="H190" s="79"/>
      <c r="I190" s="79"/>
    </row>
    <row r="191" spans="1:9" x14ac:dyDescent="0.25">
      <c r="A191" s="151"/>
      <c r="B191" s="79"/>
      <c r="C191" s="79"/>
      <c r="D191" s="79"/>
      <c r="E191" s="79"/>
      <c r="F191" s="150"/>
      <c r="G191" s="79"/>
      <c r="H191" s="152"/>
      <c r="I191" s="79"/>
    </row>
    <row r="192" spans="1:9" ht="14" thickBot="1" x14ac:dyDescent="0.3">
      <c r="A192" s="151"/>
      <c r="B192" s="79"/>
      <c r="C192" s="79"/>
      <c r="D192" s="79"/>
      <c r="E192" s="79"/>
      <c r="F192" s="150"/>
      <c r="G192" s="79"/>
      <c r="H192" s="152"/>
      <c r="I192" s="79"/>
    </row>
    <row r="193" spans="1:9" ht="31" thickTop="1" thickBot="1" x14ac:dyDescent="0.7">
      <c r="B193" s="153"/>
      <c r="C193" s="153"/>
      <c r="D193" s="229" t="s">
        <v>203</v>
      </c>
      <c r="E193" s="230"/>
      <c r="F193" s="230"/>
      <c r="G193" s="231"/>
      <c r="H193" s="153"/>
      <c r="I193" s="153"/>
    </row>
    <row r="194" spans="1:9" ht="30.5" thickTop="1" x14ac:dyDescent="0.65">
      <c r="A194" s="154" t="s">
        <v>204</v>
      </c>
      <c r="B194" s="155"/>
      <c r="C194" s="156"/>
      <c r="D194" s="156"/>
      <c r="E194" s="156"/>
      <c r="F194" s="156"/>
      <c r="G194" s="156"/>
      <c r="H194" s="155"/>
      <c r="I194" s="155"/>
    </row>
    <row r="195" spans="1:9" ht="30" x14ac:dyDescent="0.65">
      <c r="A195" s="154"/>
      <c r="B195" s="155"/>
      <c r="C195" s="155"/>
      <c r="D195" s="155"/>
      <c r="E195" s="155"/>
      <c r="F195" s="155"/>
      <c r="G195" s="155"/>
      <c r="H195" s="155"/>
      <c r="I195" s="155"/>
    </row>
    <row r="196" spans="1:9" ht="23" thickBot="1" x14ac:dyDescent="0.5">
      <c r="B196" s="157"/>
      <c r="C196" s="157"/>
      <c r="D196" s="157"/>
      <c r="E196" s="157"/>
      <c r="F196" s="157"/>
      <c r="G196" s="157"/>
      <c r="H196" s="157"/>
      <c r="I196" s="157"/>
    </row>
    <row r="197" spans="1:9" ht="35" thickBot="1" x14ac:dyDescent="0.3">
      <c r="A197" s="91"/>
      <c r="B197" s="91"/>
      <c r="C197" s="91"/>
      <c r="D197" s="91"/>
      <c r="E197" s="91"/>
      <c r="F197" s="92" t="s">
        <v>117</v>
      </c>
      <c r="G197" s="93" t="s">
        <v>118</v>
      </c>
      <c r="H197" s="93" t="s">
        <v>119</v>
      </c>
      <c r="I197" s="93" t="s">
        <v>120</v>
      </c>
    </row>
    <row r="198" spans="1:9" ht="16.5" thickBot="1" x14ac:dyDescent="0.4">
      <c r="A198" s="158"/>
      <c r="B198" s="158"/>
      <c r="C198" s="158"/>
      <c r="D198" s="158"/>
      <c r="E198" s="158"/>
      <c r="F198" s="159"/>
      <c r="G198" s="160"/>
      <c r="H198" s="160"/>
      <c r="I198" s="161"/>
    </row>
    <row r="199" spans="1:9" ht="16" x14ac:dyDescent="0.35">
      <c r="A199" s="158"/>
      <c r="B199" s="158"/>
      <c r="C199" s="158"/>
      <c r="D199" s="158"/>
      <c r="E199" s="158"/>
      <c r="F199" s="159"/>
      <c r="G199" s="96" t="s">
        <v>121</v>
      </c>
      <c r="H199" s="97">
        <v>0.05</v>
      </c>
      <c r="I199" s="161"/>
    </row>
    <row r="200" spans="1:9" ht="16.5" thickBot="1" x14ac:dyDescent="0.4">
      <c r="A200" s="158"/>
      <c r="B200" s="158"/>
      <c r="C200" s="158"/>
      <c r="D200" s="158"/>
      <c r="E200" s="158"/>
      <c r="F200" s="159"/>
      <c r="G200" s="99" t="s">
        <v>122</v>
      </c>
      <c r="H200" s="100">
        <v>9.9750000000000005E-2</v>
      </c>
      <c r="I200" s="161"/>
    </row>
    <row r="201" spans="1:9" ht="16" x14ac:dyDescent="0.35">
      <c r="A201" s="158"/>
      <c r="B201" s="158"/>
      <c r="C201" s="158"/>
      <c r="D201" s="158"/>
      <c r="E201" s="158"/>
      <c r="F201" s="159"/>
      <c r="G201" s="160"/>
      <c r="H201" s="160"/>
      <c r="I201" s="161"/>
    </row>
    <row r="202" spans="1:9" ht="16" x14ac:dyDescent="0.35">
      <c r="A202" s="158"/>
      <c r="B202" s="158"/>
      <c r="C202" s="158"/>
      <c r="D202" s="158"/>
      <c r="E202" s="158"/>
      <c r="F202" s="159"/>
      <c r="G202" s="160"/>
      <c r="H202" s="160"/>
      <c r="I202" s="161"/>
    </row>
    <row r="203" spans="1:9" ht="15" x14ac:dyDescent="0.25">
      <c r="A203" s="162" t="s">
        <v>205</v>
      </c>
      <c r="B203" s="163"/>
      <c r="C203" s="163"/>
      <c r="D203" s="163"/>
      <c r="E203" s="164"/>
      <c r="F203" s="164"/>
      <c r="G203" s="164"/>
      <c r="H203" s="164"/>
      <c r="I203" s="165">
        <f>I148+I124+I102+I77+I52+I25</f>
        <v>3007363.5547494404</v>
      </c>
    </row>
    <row r="204" spans="1:9" x14ac:dyDescent="0.25">
      <c r="A204" s="166"/>
      <c r="B204" s="163"/>
      <c r="C204" s="163"/>
      <c r="D204" s="163"/>
      <c r="E204" s="164"/>
      <c r="F204" s="164"/>
      <c r="G204" s="164"/>
      <c r="H204" s="164"/>
      <c r="I204" s="167"/>
    </row>
    <row r="205" spans="1:9" x14ac:dyDescent="0.25">
      <c r="A205" s="166"/>
      <c r="B205" s="163"/>
      <c r="C205" s="163"/>
      <c r="D205" s="163"/>
      <c r="E205" s="164"/>
      <c r="F205" s="164"/>
      <c r="G205" s="164"/>
      <c r="H205" s="164"/>
      <c r="I205" s="167"/>
    </row>
    <row r="206" spans="1:9" ht="15" x14ac:dyDescent="0.3">
      <c r="A206" s="168" t="s">
        <v>206</v>
      </c>
      <c r="B206" s="164"/>
      <c r="C206" s="163"/>
      <c r="D206" s="163"/>
      <c r="E206" s="164"/>
      <c r="F206" s="164"/>
      <c r="G206" s="164"/>
      <c r="H206" s="164"/>
      <c r="I206" s="167"/>
    </row>
    <row r="207" spans="1:9" x14ac:dyDescent="0.25">
      <c r="A207" s="164"/>
      <c r="B207" s="164"/>
      <c r="C207" s="164"/>
      <c r="D207" s="164"/>
      <c r="E207" s="164"/>
      <c r="F207" s="164"/>
      <c r="G207" s="164"/>
      <c r="H207" s="164"/>
      <c r="I207" s="163"/>
    </row>
    <row r="208" spans="1:9" x14ac:dyDescent="0.25">
      <c r="A208" s="164"/>
      <c r="B208" s="169" t="s">
        <v>207</v>
      </c>
      <c r="C208" s="170"/>
      <c r="D208" s="170"/>
      <c r="E208" s="170"/>
      <c r="F208" s="114"/>
      <c r="G208" s="115">
        <f t="shared" ref="G208:G210" si="22">(F208*TPS)+(F208*TVQ)</f>
        <v>0</v>
      </c>
      <c r="H208" s="116">
        <f t="shared" ref="H208:H213" si="23">(F208+G208)</f>
        <v>0</v>
      </c>
      <c r="I208" s="115">
        <f t="shared" ref="I208:I213" si="24">ROUND(F208+(G208/2),2)</f>
        <v>0</v>
      </c>
    </row>
    <row r="209" spans="1:9" x14ac:dyDescent="0.25">
      <c r="A209" s="164"/>
      <c r="B209" s="169" t="s">
        <v>208</v>
      </c>
      <c r="C209" s="170"/>
      <c r="D209" s="170"/>
      <c r="E209" s="170"/>
      <c r="F209" s="114"/>
      <c r="G209" s="115">
        <f t="shared" si="22"/>
        <v>0</v>
      </c>
      <c r="H209" s="116">
        <f t="shared" si="23"/>
        <v>0</v>
      </c>
      <c r="I209" s="115">
        <f t="shared" si="24"/>
        <v>0</v>
      </c>
    </row>
    <row r="210" spans="1:9" x14ac:dyDescent="0.25">
      <c r="A210" s="164"/>
      <c r="B210" s="169" t="s">
        <v>209</v>
      </c>
      <c r="C210" s="170"/>
      <c r="D210" s="170"/>
      <c r="E210" s="170"/>
      <c r="F210" s="114"/>
      <c r="G210" s="115">
        <f t="shared" si="22"/>
        <v>0</v>
      </c>
      <c r="H210" s="116">
        <f t="shared" si="23"/>
        <v>0</v>
      </c>
      <c r="I210" s="115">
        <f t="shared" si="24"/>
        <v>0</v>
      </c>
    </row>
    <row r="211" spans="1:9" x14ac:dyDescent="0.25">
      <c r="A211" s="164"/>
      <c r="B211" s="169" t="s">
        <v>210</v>
      </c>
      <c r="C211" s="170"/>
      <c r="D211" s="170"/>
      <c r="E211" s="170"/>
      <c r="F211" s="114"/>
      <c r="G211" s="115">
        <f t="shared" ref="G211:G213" si="25">(F211*TPS)+(F211*TVQ)</f>
        <v>0</v>
      </c>
      <c r="H211" s="116">
        <f t="shared" si="23"/>
        <v>0</v>
      </c>
      <c r="I211" s="115">
        <f t="shared" si="24"/>
        <v>0</v>
      </c>
    </row>
    <row r="212" spans="1:9" x14ac:dyDescent="0.25">
      <c r="A212" s="164"/>
      <c r="B212" s="169" t="s">
        <v>211</v>
      </c>
      <c r="C212" s="170"/>
      <c r="D212" s="170"/>
      <c r="E212" s="170"/>
      <c r="F212" s="114"/>
      <c r="G212" s="115">
        <f t="shared" si="25"/>
        <v>0</v>
      </c>
      <c r="H212" s="116">
        <f t="shared" si="23"/>
        <v>0</v>
      </c>
      <c r="I212" s="115">
        <f t="shared" si="24"/>
        <v>0</v>
      </c>
    </row>
    <row r="213" spans="1:9" x14ac:dyDescent="0.25">
      <c r="A213" s="164"/>
      <c r="B213" s="169" t="s">
        <v>212</v>
      </c>
      <c r="C213" s="170"/>
      <c r="D213" s="170"/>
      <c r="E213" s="170"/>
      <c r="F213" s="114"/>
      <c r="G213" s="115">
        <f t="shared" si="25"/>
        <v>0</v>
      </c>
      <c r="H213" s="116">
        <f t="shared" si="23"/>
        <v>0</v>
      </c>
      <c r="I213" s="115">
        <f t="shared" si="24"/>
        <v>0</v>
      </c>
    </row>
    <row r="214" spans="1:9" ht="14" thickBot="1" x14ac:dyDescent="0.3">
      <c r="A214" s="163" t="s">
        <v>213</v>
      </c>
      <c r="B214" s="163"/>
      <c r="C214" s="164"/>
      <c r="D214" s="164"/>
      <c r="E214" s="164"/>
      <c r="F214" s="136">
        <f>SUM(F208:F210)</f>
        <v>0</v>
      </c>
      <c r="G214" s="136">
        <f>SUM(G208:G210)</f>
        <v>0</v>
      </c>
      <c r="H214" s="136">
        <f>SUM(H208:H210)</f>
        <v>0</v>
      </c>
      <c r="I214" s="171">
        <f>SUM(I208:I210)</f>
        <v>0</v>
      </c>
    </row>
    <row r="215" spans="1:9" ht="14" thickTop="1" x14ac:dyDescent="0.25">
      <c r="A215" s="163"/>
      <c r="B215" s="163"/>
      <c r="C215" s="164"/>
      <c r="D215" s="164"/>
      <c r="E215" s="164"/>
      <c r="F215" s="124"/>
      <c r="G215" s="124"/>
      <c r="H215" s="124"/>
      <c r="I215" s="167"/>
    </row>
    <row r="216" spans="1:9" x14ac:dyDescent="0.25">
      <c r="A216" s="163"/>
      <c r="B216" s="163"/>
      <c r="C216" s="164"/>
      <c r="D216" s="164"/>
      <c r="E216" s="164"/>
      <c r="F216" s="124"/>
      <c r="G216" s="124"/>
      <c r="H216" s="124"/>
      <c r="I216" s="167"/>
    </row>
    <row r="217" spans="1:9" ht="15" x14ac:dyDescent="0.3">
      <c r="A217" s="168" t="s">
        <v>214</v>
      </c>
      <c r="B217" s="163"/>
      <c r="C217" s="164"/>
      <c r="D217" s="164"/>
      <c r="E217" s="164"/>
      <c r="F217" s="124"/>
      <c r="G217" s="167"/>
      <c r="H217" s="167"/>
      <c r="I217" s="167"/>
    </row>
    <row r="218" spans="1:9" x14ac:dyDescent="0.25">
      <c r="A218" s="163"/>
      <c r="B218" s="163"/>
      <c r="C218" s="164"/>
      <c r="D218" s="164"/>
      <c r="E218" s="164"/>
      <c r="F218" s="124"/>
      <c r="G218" s="167"/>
      <c r="H218" s="167"/>
      <c r="I218" s="167"/>
    </row>
    <row r="219" spans="1:9" x14ac:dyDescent="0.25">
      <c r="A219" s="164"/>
      <c r="B219" s="169" t="s">
        <v>215</v>
      </c>
      <c r="C219" s="170"/>
      <c r="D219" s="170"/>
      <c r="E219" s="170"/>
      <c r="F219" s="114"/>
      <c r="G219" s="115">
        <f t="shared" ref="G219:G221" si="26">(F219*TPS)+(F219*TVQ)</f>
        <v>0</v>
      </c>
      <c r="H219" s="116">
        <f t="shared" ref="H219:H221" si="27">(F219+G219)</f>
        <v>0</v>
      </c>
      <c r="I219" s="115">
        <f t="shared" ref="I219:I222" si="28">ROUND(F219+(G219/2),2)</f>
        <v>0</v>
      </c>
    </row>
    <row r="220" spans="1:9" x14ac:dyDescent="0.25">
      <c r="A220" s="164"/>
      <c r="B220" s="169" t="s">
        <v>211</v>
      </c>
      <c r="C220" s="170"/>
      <c r="D220" s="170"/>
      <c r="E220" s="170"/>
      <c r="F220" s="114"/>
      <c r="G220" s="115">
        <f t="shared" si="26"/>
        <v>0</v>
      </c>
      <c r="H220" s="116">
        <f t="shared" si="27"/>
        <v>0</v>
      </c>
      <c r="I220" s="115">
        <f t="shared" si="28"/>
        <v>0</v>
      </c>
    </row>
    <row r="221" spans="1:9" x14ac:dyDescent="0.25">
      <c r="A221" s="164"/>
      <c r="B221" s="169" t="s">
        <v>212</v>
      </c>
      <c r="C221" s="170"/>
      <c r="D221" s="170"/>
      <c r="E221" s="170"/>
      <c r="F221" s="114"/>
      <c r="G221" s="115">
        <f t="shared" si="26"/>
        <v>0</v>
      </c>
      <c r="H221" s="116">
        <f t="shared" si="27"/>
        <v>0</v>
      </c>
      <c r="I221" s="115">
        <f t="shared" si="28"/>
        <v>0</v>
      </c>
    </row>
    <row r="222" spans="1:9" x14ac:dyDescent="0.25">
      <c r="A222" s="164"/>
      <c r="B222" s="169" t="s">
        <v>216</v>
      </c>
      <c r="C222" s="170"/>
      <c r="D222" s="170"/>
      <c r="E222" s="170"/>
      <c r="F222" s="114"/>
      <c r="G222" s="115"/>
      <c r="H222" s="116"/>
      <c r="I222" s="115">
        <f t="shared" si="28"/>
        <v>0</v>
      </c>
    </row>
    <row r="223" spans="1:9" ht="14" thickBot="1" x14ac:dyDescent="0.3">
      <c r="A223" s="172" t="s">
        <v>217</v>
      </c>
      <c r="B223" s="173"/>
      <c r="C223" s="173"/>
      <c r="D223" s="173"/>
      <c r="E223" s="173"/>
      <c r="F223" s="136">
        <f>SUM(F219:F222)</f>
        <v>0</v>
      </c>
      <c r="G223" s="136">
        <f>SUM(G219:G222)</f>
        <v>0</v>
      </c>
      <c r="H223" s="136">
        <f>SUM(H219:H222)</f>
        <v>0</v>
      </c>
      <c r="I223" s="174">
        <f>SUM(I219:I222)</f>
        <v>0</v>
      </c>
    </row>
    <row r="224" spans="1:9" ht="14" thickTop="1" x14ac:dyDescent="0.25">
      <c r="A224" s="163"/>
      <c r="B224" s="164"/>
      <c r="C224" s="164"/>
      <c r="D224" s="164"/>
      <c r="E224" s="164"/>
      <c r="F224" s="124"/>
      <c r="G224" s="232"/>
      <c r="H224" s="232"/>
      <c r="I224" s="175"/>
    </row>
    <row r="225" spans="1:9" x14ac:dyDescent="0.25">
      <c r="A225" s="163"/>
      <c r="B225" s="164"/>
      <c r="C225" s="164"/>
      <c r="D225" s="164"/>
      <c r="E225" s="164"/>
      <c r="F225" s="124"/>
      <c r="G225" s="167"/>
      <c r="H225" s="176"/>
      <c r="I225" s="175"/>
    </row>
    <row r="226" spans="1:9" x14ac:dyDescent="0.25">
      <c r="A226" s="163"/>
      <c r="B226" s="164"/>
      <c r="C226" s="164"/>
      <c r="D226" s="164"/>
      <c r="E226" s="164"/>
      <c r="F226" s="124"/>
      <c r="G226" s="167"/>
      <c r="H226" s="167"/>
      <c r="I226" s="167"/>
    </row>
    <row r="227" spans="1:9" ht="14" thickBot="1" x14ac:dyDescent="0.3">
      <c r="A227" s="164"/>
      <c r="B227" s="164"/>
      <c r="C227" s="164"/>
      <c r="D227" s="164"/>
      <c r="E227" s="164"/>
      <c r="F227" s="163"/>
      <c r="G227" s="163"/>
      <c r="H227" s="163"/>
      <c r="I227" s="163"/>
    </row>
    <row r="228" spans="1:9" ht="14" thickBot="1" x14ac:dyDescent="0.3">
      <c r="A228" s="177" t="s">
        <v>218</v>
      </c>
      <c r="B228" s="178"/>
      <c r="C228" s="178"/>
      <c r="D228" s="178"/>
      <c r="E228" s="178"/>
      <c r="F228" s="178"/>
      <c r="G228" s="178"/>
      <c r="H228" s="178"/>
      <c r="I228" s="179">
        <f>I203-I214</f>
        <v>3007363.5547494404</v>
      </c>
    </row>
    <row r="229" spans="1:9" x14ac:dyDescent="0.25">
      <c r="A229" s="164"/>
      <c r="B229" s="164"/>
      <c r="C229" s="164"/>
      <c r="D229" s="164"/>
      <c r="E229" s="164"/>
      <c r="F229" s="164"/>
      <c r="G229" s="164"/>
      <c r="H229" s="164"/>
      <c r="I229" s="163"/>
    </row>
    <row r="230" spans="1:9" x14ac:dyDescent="0.25">
      <c r="A230" s="164"/>
      <c r="B230" s="164"/>
      <c r="C230" s="164"/>
      <c r="D230" s="164"/>
      <c r="E230" s="164"/>
      <c r="F230" s="164"/>
      <c r="G230" s="164"/>
      <c r="H230" s="164"/>
      <c r="I230" s="163"/>
    </row>
    <row r="231" spans="1:9" ht="14" thickBot="1" x14ac:dyDescent="0.3">
      <c r="A231" s="164"/>
      <c r="B231" s="164"/>
      <c r="C231" s="164"/>
      <c r="D231" s="164"/>
      <c r="E231" s="164"/>
      <c r="F231" s="164"/>
      <c r="G231" s="164"/>
      <c r="H231" s="164"/>
      <c r="I231" s="163"/>
    </row>
    <row r="232" spans="1:9" ht="14.5" thickBot="1" x14ac:dyDescent="0.35">
      <c r="A232" s="180" t="s">
        <v>219</v>
      </c>
      <c r="B232" s="181"/>
      <c r="C232" s="181"/>
      <c r="D232" s="181"/>
      <c r="E232" s="181"/>
      <c r="F232" s="181"/>
      <c r="G232" s="181"/>
      <c r="H232" s="181"/>
      <c r="I232" s="182">
        <f>I214+I223+I228</f>
        <v>3007363.5547494404</v>
      </c>
    </row>
    <row r="233" spans="1:9" x14ac:dyDescent="0.25">
      <c r="A233" s="164"/>
      <c r="B233" s="164"/>
      <c r="C233" s="164"/>
      <c r="D233" s="164"/>
      <c r="E233" s="164"/>
      <c r="F233" s="164"/>
      <c r="G233" s="164"/>
      <c r="H233" s="164"/>
      <c r="I233" s="164"/>
    </row>
    <row r="234" spans="1:9" ht="14" thickBot="1" x14ac:dyDescent="0.3">
      <c r="A234" s="164"/>
      <c r="B234" s="164"/>
      <c r="C234" s="164"/>
      <c r="D234" s="164"/>
      <c r="E234" s="164"/>
      <c r="F234" s="164"/>
      <c r="G234" s="164"/>
      <c r="H234" s="164"/>
      <c r="I234" s="164"/>
    </row>
    <row r="235" spans="1:9" ht="15.5" thickBot="1" x14ac:dyDescent="0.35">
      <c r="B235" s="164"/>
      <c r="C235" s="164"/>
      <c r="D235" s="161" t="s">
        <v>220</v>
      </c>
      <c r="E235" s="164"/>
      <c r="F235" s="164"/>
      <c r="G235" s="163" t="s">
        <v>221</v>
      </c>
      <c r="H235" s="164"/>
      <c r="I235" s="183">
        <f>I232-I185</f>
        <v>2769359.3547494402</v>
      </c>
    </row>
    <row r="236" spans="1:9" x14ac:dyDescent="0.25">
      <c r="A236" s="151"/>
      <c r="B236" s="79"/>
      <c r="C236" s="79"/>
      <c r="D236" s="79"/>
      <c r="E236" s="79"/>
      <c r="F236" s="150"/>
      <c r="G236" s="79"/>
      <c r="H236" s="152"/>
      <c r="I236" s="79"/>
    </row>
    <row r="237" spans="1:9" x14ac:dyDescent="0.25">
      <c r="A237" s="151"/>
      <c r="B237" s="79"/>
      <c r="C237" s="79"/>
      <c r="D237" s="79"/>
      <c r="E237" s="79"/>
      <c r="F237" s="150"/>
      <c r="G237" s="79"/>
      <c r="H237" s="152"/>
      <c r="I237" s="79"/>
    </row>
  </sheetData>
  <mergeCells count="9">
    <mergeCell ref="D92:G92"/>
    <mergeCell ref="D193:G193"/>
    <mergeCell ref="G224:H224"/>
    <mergeCell ref="F2:G2"/>
    <mergeCell ref="H2:I2"/>
    <mergeCell ref="H3:I3"/>
    <mergeCell ref="C5:H5"/>
    <mergeCell ref="C9:D9"/>
    <mergeCell ref="C10:D10"/>
  </mergeCells>
  <pageMargins left="0.7" right="0.7" top="0.75" bottom="0.75" header="0.3" footer="0.3"/>
  <pageSetup orientation="portrait" horizontalDpi="0" verticalDpi="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5B906-C087-45AB-A6F3-BEE31ECF63F3}">
  <dimension ref="A2:I237"/>
  <sheetViews>
    <sheetView workbookViewId="0">
      <selection activeCell="I182" sqref="I182"/>
    </sheetView>
  </sheetViews>
  <sheetFormatPr baseColWidth="10" defaultColWidth="11.453125" defaultRowHeight="13.5" x14ac:dyDescent="0.25"/>
  <cols>
    <col min="1" max="5" width="11.453125" style="42"/>
    <col min="6" max="7" width="11.90625" style="42" bestFit="1" customWidth="1"/>
    <col min="8" max="8" width="13.08984375" style="42" bestFit="1" customWidth="1"/>
    <col min="9" max="9" width="14.08984375" style="42" bestFit="1" customWidth="1"/>
    <col min="10" max="16384" width="11.453125" style="42"/>
  </cols>
  <sheetData>
    <row r="2" spans="1:9" x14ac:dyDescent="0.25">
      <c r="F2" s="233" t="s">
        <v>103</v>
      </c>
      <c r="G2" s="233"/>
      <c r="H2" s="234"/>
      <c r="I2" s="234"/>
    </row>
    <row r="3" spans="1:9" x14ac:dyDescent="0.25">
      <c r="F3" s="69"/>
      <c r="G3" s="69" t="s">
        <v>104</v>
      </c>
      <c r="H3" s="235"/>
      <c r="I3" s="235"/>
    </row>
    <row r="4" spans="1:9" ht="14.5" thickBot="1" x14ac:dyDescent="0.35">
      <c r="G4" s="70"/>
      <c r="H4" s="70"/>
      <c r="I4" s="71"/>
    </row>
    <row r="5" spans="1:9" ht="23.5" thickTop="1" thickBot="1" x14ac:dyDescent="0.5">
      <c r="A5" s="72"/>
      <c r="B5" s="72"/>
      <c r="C5" s="236" t="s">
        <v>105</v>
      </c>
      <c r="D5" s="237"/>
      <c r="E5" s="237"/>
      <c r="F5" s="237"/>
      <c r="G5" s="237"/>
      <c r="H5" s="238"/>
      <c r="I5" s="72"/>
    </row>
    <row r="6" spans="1:9" ht="14" thickTop="1" x14ac:dyDescent="0.25">
      <c r="A6" s="73"/>
      <c r="B6" s="74"/>
      <c r="C6" s="74"/>
      <c r="D6" s="74"/>
      <c r="E6" s="74"/>
      <c r="F6" s="74"/>
      <c r="G6" s="74"/>
      <c r="H6" s="74"/>
      <c r="I6" s="74"/>
    </row>
    <row r="7" spans="1:9" x14ac:dyDescent="0.25">
      <c r="A7" s="75" t="s">
        <v>106</v>
      </c>
      <c r="B7" s="74"/>
      <c r="C7" s="76"/>
      <c r="D7" s="76"/>
      <c r="E7" s="76"/>
      <c r="F7" s="76"/>
      <c r="G7" s="74"/>
      <c r="H7" s="77" t="s">
        <v>108</v>
      </c>
      <c r="I7" s="78"/>
    </row>
    <row r="8" spans="1:9" x14ac:dyDescent="0.25">
      <c r="A8" s="75" t="s">
        <v>109</v>
      </c>
      <c r="B8" s="79"/>
      <c r="C8" s="80"/>
      <c r="D8" s="81"/>
      <c r="E8" s="82"/>
      <c r="F8" s="82"/>
      <c r="G8" s="83"/>
      <c r="H8" s="83"/>
      <c r="I8" s="83"/>
    </row>
    <row r="9" spans="1:9" x14ac:dyDescent="0.25">
      <c r="A9" s="75" t="s">
        <v>110</v>
      </c>
      <c r="B9" s="79"/>
      <c r="C9" s="239"/>
      <c r="D9" s="239"/>
      <c r="E9" s="79"/>
      <c r="F9" s="79"/>
      <c r="G9" s="75" t="s">
        <v>111</v>
      </c>
      <c r="H9" s="84"/>
      <c r="I9" s="85">
        <f>'Calcul env. achat-construction'!B6</f>
        <v>10</v>
      </c>
    </row>
    <row r="10" spans="1:9" x14ac:dyDescent="0.25">
      <c r="A10" s="75" t="s">
        <v>112</v>
      </c>
      <c r="B10" s="79"/>
      <c r="C10" s="239"/>
      <c r="D10" s="239"/>
      <c r="E10" s="79"/>
      <c r="F10" s="79"/>
      <c r="G10" s="75" t="s">
        <v>113</v>
      </c>
      <c r="H10" s="84"/>
      <c r="I10" s="86">
        <f>'Calcul env. achat-construction'!B5-'Calcul env. achat-construction'!B6</f>
        <v>50</v>
      </c>
    </row>
    <row r="11" spans="1:9" x14ac:dyDescent="0.25">
      <c r="A11" s="75" t="s">
        <v>114</v>
      </c>
      <c r="D11" s="87"/>
      <c r="E11" s="79"/>
      <c r="F11" s="75"/>
      <c r="G11" s="75" t="s">
        <v>115</v>
      </c>
      <c r="H11" s="84"/>
      <c r="I11" s="88"/>
    </row>
    <row r="12" spans="1:9" x14ac:dyDescent="0.25">
      <c r="A12" s="75" t="s">
        <v>116</v>
      </c>
      <c r="B12" s="79"/>
      <c r="C12" s="79"/>
      <c r="D12" s="89"/>
      <c r="E12" s="79"/>
      <c r="F12" s="75"/>
      <c r="G12" s="75"/>
      <c r="H12" s="90"/>
      <c r="I12" s="90"/>
    </row>
    <row r="13" spans="1:9" x14ac:dyDescent="0.25">
      <c r="A13" s="75"/>
      <c r="B13" s="79"/>
      <c r="C13" s="79"/>
      <c r="D13" s="79"/>
      <c r="E13" s="79"/>
      <c r="F13" s="75"/>
      <c r="G13" s="75"/>
      <c r="H13" s="90"/>
      <c r="I13" s="90"/>
    </row>
    <row r="14" spans="1:9" ht="14" thickBot="1" x14ac:dyDescent="0.3">
      <c r="A14" s="75"/>
      <c r="B14" s="79"/>
      <c r="C14" s="79"/>
      <c r="D14" s="79"/>
      <c r="E14" s="79"/>
      <c r="F14" s="75"/>
      <c r="G14" s="75"/>
      <c r="H14" s="90"/>
      <c r="I14" s="90"/>
    </row>
    <row r="15" spans="1:9" ht="35" thickBot="1" x14ac:dyDescent="0.3">
      <c r="A15" s="91"/>
      <c r="B15" s="91"/>
      <c r="C15" s="91"/>
      <c r="D15" s="91"/>
      <c r="E15" s="91"/>
      <c r="F15" s="92" t="s">
        <v>117</v>
      </c>
      <c r="G15" s="93" t="s">
        <v>118</v>
      </c>
      <c r="H15" s="93" t="s">
        <v>119</v>
      </c>
      <c r="I15" s="93" t="s">
        <v>120</v>
      </c>
    </row>
    <row r="16" spans="1:9" ht="14" thickBot="1" x14ac:dyDescent="0.3">
      <c r="A16" s="91"/>
      <c r="B16" s="91"/>
      <c r="C16" s="91"/>
      <c r="D16" s="91"/>
      <c r="E16" s="91"/>
      <c r="F16" s="94"/>
      <c r="G16" s="91"/>
      <c r="H16" s="91"/>
      <c r="I16" s="95"/>
    </row>
    <row r="17" spans="1:9" x14ac:dyDescent="0.25">
      <c r="A17" s="91"/>
      <c r="B17" s="91"/>
      <c r="C17" s="91"/>
      <c r="D17" s="91"/>
      <c r="E17" s="91"/>
      <c r="F17" s="94"/>
      <c r="G17" s="96" t="s">
        <v>121</v>
      </c>
      <c r="H17" s="97">
        <v>0.05</v>
      </c>
      <c r="I17" s="95"/>
    </row>
    <row r="18" spans="1:9" ht="14" thickBot="1" x14ac:dyDescent="0.3">
      <c r="B18" s="79"/>
      <c r="C18" s="79"/>
      <c r="D18" s="79"/>
      <c r="E18" s="79"/>
      <c r="F18" s="98"/>
      <c r="G18" s="99" t="s">
        <v>122</v>
      </c>
      <c r="H18" s="100">
        <v>9.9750000000000005E-2</v>
      </c>
      <c r="I18" s="101"/>
    </row>
    <row r="19" spans="1:9" x14ac:dyDescent="0.25">
      <c r="A19" s="102"/>
      <c r="B19" s="79"/>
      <c r="C19" s="79"/>
      <c r="D19" s="79"/>
      <c r="E19" s="79"/>
      <c r="F19" s="98"/>
      <c r="G19" s="101"/>
      <c r="H19" s="103"/>
      <c r="I19" s="101"/>
    </row>
    <row r="20" spans="1:9" x14ac:dyDescent="0.25">
      <c r="A20" s="102" t="s">
        <v>123</v>
      </c>
      <c r="B20" s="79"/>
      <c r="C20" s="79"/>
      <c r="D20" s="79"/>
      <c r="E20" s="79"/>
      <c r="F20" s="98"/>
      <c r="G20" s="101"/>
      <c r="H20" s="103"/>
      <c r="I20" s="101"/>
    </row>
    <row r="21" spans="1:9" x14ac:dyDescent="0.25">
      <c r="A21" s="79"/>
      <c r="B21" s="91"/>
      <c r="C21" s="104" t="s">
        <v>124</v>
      </c>
      <c r="D21" s="91"/>
      <c r="E21" s="91"/>
      <c r="F21" s="105"/>
      <c r="G21" s="91"/>
      <c r="H21" s="91"/>
      <c r="I21" s="106">
        <f>'Calcul env. achat-construction'!B16</f>
        <v>2400905.9200000004</v>
      </c>
    </row>
    <row r="22" spans="1:9" x14ac:dyDescent="0.25">
      <c r="A22" s="79"/>
      <c r="B22" s="107" t="s">
        <v>125</v>
      </c>
      <c r="C22" s="104" t="s">
        <v>126</v>
      </c>
      <c r="D22" s="91"/>
      <c r="E22" s="91"/>
      <c r="F22" s="105"/>
      <c r="G22" s="91"/>
      <c r="H22" s="91"/>
      <c r="I22" s="108"/>
    </row>
    <row r="23" spans="1:9" x14ac:dyDescent="0.25">
      <c r="A23" s="79"/>
      <c r="B23" s="109" t="s">
        <v>127</v>
      </c>
      <c r="C23" s="104" t="s">
        <v>128</v>
      </c>
      <c r="D23" s="91"/>
      <c r="E23" s="91"/>
      <c r="F23" s="105"/>
      <c r="G23" s="91"/>
      <c r="H23" s="91"/>
      <c r="I23" s="108"/>
    </row>
    <row r="24" spans="1:9" ht="14" thickBot="1" x14ac:dyDescent="0.3">
      <c r="A24" s="79"/>
      <c r="B24" s="107" t="s">
        <v>129</v>
      </c>
      <c r="C24" s="104" t="s">
        <v>130</v>
      </c>
      <c r="D24" s="91"/>
      <c r="E24" s="91"/>
      <c r="F24" s="105"/>
      <c r="G24" s="91"/>
      <c r="H24" s="91"/>
      <c r="I24" s="110"/>
    </row>
    <row r="25" spans="1:9" ht="14" thickBot="1" x14ac:dyDescent="0.3">
      <c r="A25" s="79"/>
      <c r="B25" s="91"/>
      <c r="C25" s="104" t="s">
        <v>131</v>
      </c>
      <c r="D25" s="91"/>
      <c r="E25" s="91"/>
      <c r="F25" s="105"/>
      <c r="G25" s="91"/>
      <c r="H25" s="91"/>
      <c r="I25" s="111">
        <f>SUM(I21:I24)</f>
        <v>2400905.9200000004</v>
      </c>
    </row>
    <row r="26" spans="1:9" ht="14" thickBot="1" x14ac:dyDescent="0.3">
      <c r="A26" s="79"/>
      <c r="B26" s="91"/>
      <c r="C26" s="91"/>
      <c r="D26" s="91"/>
      <c r="E26" s="91"/>
      <c r="F26" s="105"/>
      <c r="G26" s="91"/>
      <c r="H26" s="91"/>
      <c r="I26" s="91"/>
    </row>
    <row r="27" spans="1:9" ht="14" thickBot="1" x14ac:dyDescent="0.3">
      <c r="A27" s="79"/>
      <c r="B27" s="91"/>
      <c r="C27" s="104" t="s">
        <v>132</v>
      </c>
      <c r="D27" s="91"/>
      <c r="E27" s="91"/>
      <c r="F27" s="105"/>
      <c r="G27" s="91"/>
      <c r="H27" s="91"/>
      <c r="I27" s="111">
        <f>I43</f>
        <v>0</v>
      </c>
    </row>
    <row r="28" spans="1:9" ht="14" thickBot="1" x14ac:dyDescent="0.3">
      <c r="A28" s="79"/>
      <c r="B28" s="91"/>
      <c r="C28" s="91"/>
      <c r="D28" s="91"/>
      <c r="E28" s="91"/>
      <c r="F28" s="105"/>
      <c r="G28" s="91"/>
      <c r="H28" s="91"/>
      <c r="I28" s="91"/>
    </row>
    <row r="29" spans="1:9" ht="14" thickBot="1" x14ac:dyDescent="0.3">
      <c r="A29" s="79"/>
      <c r="B29" s="91"/>
      <c r="C29" s="112" t="s">
        <v>133</v>
      </c>
      <c r="D29" s="112"/>
      <c r="E29" s="113"/>
      <c r="F29" s="105"/>
      <c r="G29" s="91"/>
      <c r="H29" s="91"/>
      <c r="I29" s="111">
        <f>MIN(I25,I27)</f>
        <v>0</v>
      </c>
    </row>
    <row r="30" spans="1:9" x14ac:dyDescent="0.25">
      <c r="A30" s="79"/>
      <c r="B30" s="91"/>
      <c r="C30" s="91"/>
      <c r="D30" s="91"/>
      <c r="E30" s="91"/>
      <c r="F30" s="105"/>
      <c r="G30" s="91"/>
      <c r="H30" s="91"/>
      <c r="I30" s="91"/>
    </row>
    <row r="31" spans="1:9" x14ac:dyDescent="0.25">
      <c r="A31" s="79"/>
      <c r="B31" s="91"/>
      <c r="C31" s="91"/>
      <c r="D31" s="91"/>
      <c r="E31" s="91"/>
      <c r="F31" s="105"/>
      <c r="G31" s="91"/>
      <c r="H31" s="91"/>
      <c r="I31" s="91"/>
    </row>
    <row r="32" spans="1:9" x14ac:dyDescent="0.25">
      <c r="A32" s="79"/>
      <c r="B32" s="91" t="s">
        <v>134</v>
      </c>
      <c r="C32" s="91"/>
      <c r="D32" s="91"/>
      <c r="E32" s="91"/>
      <c r="F32" s="114"/>
      <c r="G32" s="115">
        <f t="shared" ref="G32:G42" si="0">(F32*TPS)+(F32*TVQ)</f>
        <v>0</v>
      </c>
      <c r="H32" s="116">
        <f>(F32+G32)</f>
        <v>0</v>
      </c>
      <c r="I32" s="115">
        <f>ROUND(F32+(G32/2),2)</f>
        <v>0</v>
      </c>
    </row>
    <row r="33" spans="1:9" x14ac:dyDescent="0.25">
      <c r="A33" s="79"/>
      <c r="B33" s="91" t="s">
        <v>135</v>
      </c>
      <c r="C33" s="91"/>
      <c r="D33" s="91"/>
      <c r="E33" s="91"/>
      <c r="F33" s="117"/>
      <c r="G33" s="115">
        <f t="shared" si="0"/>
        <v>0</v>
      </c>
      <c r="H33" s="116">
        <f t="shared" ref="H33:H42" si="1">(F33+G33)</f>
        <v>0</v>
      </c>
      <c r="I33" s="115">
        <f t="shared" ref="I33:I42" si="2">ROUND(F33+(G33/2),2)</f>
        <v>0</v>
      </c>
    </row>
    <row r="34" spans="1:9" x14ac:dyDescent="0.25">
      <c r="A34" s="79"/>
      <c r="B34" s="91" t="s">
        <v>136</v>
      </c>
      <c r="C34" s="91"/>
      <c r="D34" s="91"/>
      <c r="E34" s="91"/>
      <c r="F34" s="117"/>
      <c r="G34" s="115">
        <f t="shared" si="0"/>
        <v>0</v>
      </c>
      <c r="H34" s="116">
        <f t="shared" si="1"/>
        <v>0</v>
      </c>
      <c r="I34" s="115">
        <f t="shared" si="2"/>
        <v>0</v>
      </c>
    </row>
    <row r="35" spans="1:9" x14ac:dyDescent="0.25">
      <c r="A35" s="79"/>
      <c r="B35" s="91" t="s">
        <v>137</v>
      </c>
      <c r="C35" s="91"/>
      <c r="D35" s="91"/>
      <c r="E35" s="91"/>
      <c r="F35" s="117"/>
      <c r="G35" s="115">
        <f t="shared" si="0"/>
        <v>0</v>
      </c>
      <c r="H35" s="116">
        <f t="shared" si="1"/>
        <v>0</v>
      </c>
      <c r="I35" s="115">
        <f t="shared" si="2"/>
        <v>0</v>
      </c>
    </row>
    <row r="36" spans="1:9" x14ac:dyDescent="0.25">
      <c r="A36" s="79"/>
      <c r="B36" s="91" t="s">
        <v>138</v>
      </c>
      <c r="C36" s="91"/>
      <c r="D36" s="91"/>
      <c r="E36" s="91"/>
      <c r="F36" s="117"/>
      <c r="G36" s="115">
        <f t="shared" si="0"/>
        <v>0</v>
      </c>
      <c r="H36" s="116">
        <f t="shared" si="1"/>
        <v>0</v>
      </c>
      <c r="I36" s="115">
        <f t="shared" si="2"/>
        <v>0</v>
      </c>
    </row>
    <row r="37" spans="1:9" x14ac:dyDescent="0.25">
      <c r="A37" s="79"/>
      <c r="B37" s="91" t="s">
        <v>139</v>
      </c>
      <c r="C37" s="91"/>
      <c r="D37" s="91"/>
      <c r="E37" s="91"/>
      <c r="F37" s="117"/>
      <c r="G37" s="115">
        <f t="shared" si="0"/>
        <v>0</v>
      </c>
      <c r="H37" s="116">
        <f t="shared" si="1"/>
        <v>0</v>
      </c>
      <c r="I37" s="115">
        <f t="shared" si="2"/>
        <v>0</v>
      </c>
    </row>
    <row r="38" spans="1:9" x14ac:dyDescent="0.25">
      <c r="A38" s="79"/>
      <c r="B38" s="91" t="s">
        <v>140</v>
      </c>
      <c r="C38" s="91"/>
      <c r="D38" s="91"/>
      <c r="E38" s="91"/>
      <c r="F38" s="117"/>
      <c r="G38" s="115">
        <f t="shared" si="0"/>
        <v>0</v>
      </c>
      <c r="H38" s="116">
        <f t="shared" si="1"/>
        <v>0</v>
      </c>
      <c r="I38" s="115">
        <f t="shared" si="2"/>
        <v>0</v>
      </c>
    </row>
    <row r="39" spans="1:9" x14ac:dyDescent="0.25">
      <c r="A39" s="79"/>
      <c r="B39" s="91" t="s">
        <v>141</v>
      </c>
      <c r="C39" s="91"/>
      <c r="D39" s="91"/>
      <c r="E39" s="91"/>
      <c r="F39" s="117"/>
      <c r="G39" s="115">
        <f t="shared" si="0"/>
        <v>0</v>
      </c>
      <c r="H39" s="116">
        <f t="shared" si="1"/>
        <v>0</v>
      </c>
      <c r="I39" s="115">
        <f t="shared" si="2"/>
        <v>0</v>
      </c>
    </row>
    <row r="40" spans="1:9" x14ac:dyDescent="0.25">
      <c r="A40" s="79"/>
      <c r="B40" s="91" t="s">
        <v>142</v>
      </c>
      <c r="C40" s="118"/>
      <c r="D40" s="119"/>
      <c r="E40" s="91"/>
      <c r="F40" s="117"/>
      <c r="G40" s="115">
        <f t="shared" si="0"/>
        <v>0</v>
      </c>
      <c r="H40" s="116">
        <f t="shared" si="1"/>
        <v>0</v>
      </c>
      <c r="I40" s="115">
        <f t="shared" si="2"/>
        <v>0</v>
      </c>
    </row>
    <row r="41" spans="1:9" x14ac:dyDescent="0.25">
      <c r="A41" s="79"/>
      <c r="B41" s="91" t="s">
        <v>142</v>
      </c>
      <c r="C41" s="118"/>
      <c r="D41" s="119"/>
      <c r="E41" s="91"/>
      <c r="F41" s="117"/>
      <c r="G41" s="115">
        <f t="shared" ref="G41" si="3">(F41*TPS)+(F41*TVQ)</f>
        <v>0</v>
      </c>
      <c r="H41" s="116">
        <f t="shared" si="1"/>
        <v>0</v>
      </c>
      <c r="I41" s="115">
        <f t="shared" si="2"/>
        <v>0</v>
      </c>
    </row>
    <row r="42" spans="1:9" x14ac:dyDescent="0.25">
      <c r="A42" s="79"/>
      <c r="B42" s="91" t="s">
        <v>142</v>
      </c>
      <c r="C42" s="120" t="s">
        <v>143</v>
      </c>
      <c r="D42" s="121"/>
      <c r="E42" s="91"/>
      <c r="F42" s="114"/>
      <c r="G42" s="115">
        <f t="shared" si="0"/>
        <v>0</v>
      </c>
      <c r="H42" s="116">
        <f t="shared" si="1"/>
        <v>0</v>
      </c>
      <c r="I42" s="115">
        <f t="shared" si="2"/>
        <v>0</v>
      </c>
    </row>
    <row r="43" spans="1:9" ht="14" thickBot="1" x14ac:dyDescent="0.3">
      <c r="A43" s="75" t="s">
        <v>144</v>
      </c>
      <c r="B43" s="91"/>
      <c r="C43" s="91"/>
      <c r="D43" s="91"/>
      <c r="E43" s="91"/>
      <c r="F43" s="122"/>
      <c r="G43" s="122">
        <f>SUM(G32:G42)</f>
        <v>0</v>
      </c>
      <c r="H43" s="122">
        <f>SUM(H32:H42)</f>
        <v>0</v>
      </c>
      <c r="I43" s="123">
        <f>SUM(I32:I42)</f>
        <v>0</v>
      </c>
    </row>
    <row r="44" spans="1:9" ht="14" thickTop="1" x14ac:dyDescent="0.25">
      <c r="A44" s="75"/>
      <c r="B44" s="79"/>
      <c r="C44" s="79"/>
      <c r="D44" s="79"/>
      <c r="E44" s="79"/>
      <c r="F44" s="124"/>
      <c r="G44" s="124"/>
      <c r="H44" s="125" t="s">
        <v>145</v>
      </c>
      <c r="I44" s="124">
        <f>I25-I43</f>
        <v>2400905.9200000004</v>
      </c>
    </row>
    <row r="45" spans="1:9" x14ac:dyDescent="0.25">
      <c r="A45" s="75"/>
      <c r="B45" s="79"/>
      <c r="C45" s="79"/>
      <c r="D45" s="79"/>
      <c r="E45" s="79"/>
      <c r="F45" s="124"/>
      <c r="G45" s="124"/>
      <c r="H45" s="124"/>
      <c r="I45" s="124"/>
    </row>
    <row r="46" spans="1:9" x14ac:dyDescent="0.25">
      <c r="A46" s="75"/>
      <c r="B46" s="79"/>
      <c r="C46" s="79"/>
      <c r="D46" s="79"/>
      <c r="E46" s="79"/>
      <c r="F46" s="124"/>
      <c r="G46" s="124"/>
      <c r="H46" s="124"/>
      <c r="I46" s="124"/>
    </row>
    <row r="47" spans="1:9" x14ac:dyDescent="0.25">
      <c r="A47" s="102" t="s">
        <v>146</v>
      </c>
      <c r="B47" s="79"/>
      <c r="C47" s="79"/>
      <c r="D47" s="79"/>
      <c r="E47" s="79"/>
      <c r="F47" s="126"/>
      <c r="G47" s="127"/>
      <c r="H47" s="101"/>
      <c r="I47" s="101"/>
    </row>
    <row r="48" spans="1:9" x14ac:dyDescent="0.25">
      <c r="A48" s="79"/>
      <c r="B48" s="91"/>
      <c r="C48" s="104" t="s">
        <v>147</v>
      </c>
      <c r="D48" s="91"/>
      <c r="E48" s="91"/>
      <c r="F48" s="128"/>
      <c r="G48" s="129"/>
      <c r="H48" s="129"/>
      <c r="I48" s="106">
        <f>'Calcul env. achat-construction'!B24</f>
        <v>137516</v>
      </c>
    </row>
    <row r="49" spans="1:9" x14ac:dyDescent="0.25">
      <c r="A49" s="79"/>
      <c r="B49" s="107" t="s">
        <v>125</v>
      </c>
      <c r="C49" s="104" t="s">
        <v>126</v>
      </c>
      <c r="D49" s="91"/>
      <c r="E49" s="91"/>
      <c r="F49" s="105"/>
      <c r="G49" s="91"/>
      <c r="H49" s="91"/>
      <c r="I49" s="108"/>
    </row>
    <row r="50" spans="1:9" x14ac:dyDescent="0.25">
      <c r="A50" s="79"/>
      <c r="B50" s="109" t="s">
        <v>127</v>
      </c>
      <c r="C50" s="104" t="s">
        <v>128</v>
      </c>
      <c r="D50" s="91"/>
      <c r="E50" s="91"/>
      <c r="F50" s="105"/>
      <c r="G50" s="91"/>
      <c r="H50" s="91"/>
      <c r="I50" s="108"/>
    </row>
    <row r="51" spans="1:9" ht="14" thickBot="1" x14ac:dyDescent="0.3">
      <c r="A51" s="79"/>
      <c r="B51" s="107" t="s">
        <v>129</v>
      </c>
      <c r="C51" s="104" t="s">
        <v>130</v>
      </c>
      <c r="D51" s="91"/>
      <c r="E51" s="91"/>
      <c r="F51" s="105"/>
      <c r="G51" s="91"/>
      <c r="H51" s="91"/>
      <c r="I51" s="110"/>
    </row>
    <row r="52" spans="1:9" ht="14" thickBot="1" x14ac:dyDescent="0.3">
      <c r="A52" s="79"/>
      <c r="B52" s="91"/>
      <c r="C52" s="104" t="s">
        <v>131</v>
      </c>
      <c r="D52" s="91"/>
      <c r="E52" s="91"/>
      <c r="F52" s="105"/>
      <c r="G52" s="91"/>
      <c r="H52" s="91"/>
      <c r="I52" s="111">
        <f>SUM(I48:I51)</f>
        <v>137516</v>
      </c>
    </row>
    <row r="53" spans="1:9" ht="14" thickBot="1" x14ac:dyDescent="0.3">
      <c r="A53" s="79"/>
      <c r="B53" s="91"/>
      <c r="C53" s="91"/>
      <c r="D53" s="91"/>
      <c r="E53" s="91"/>
      <c r="F53" s="105"/>
      <c r="G53" s="91"/>
      <c r="H53" s="91"/>
      <c r="I53" s="91"/>
    </row>
    <row r="54" spans="1:9" ht="14" thickBot="1" x14ac:dyDescent="0.3">
      <c r="A54" s="79"/>
      <c r="B54" s="91"/>
      <c r="C54" s="104" t="s">
        <v>132</v>
      </c>
      <c r="D54" s="91"/>
      <c r="E54" s="91"/>
      <c r="F54" s="105"/>
      <c r="G54" s="91"/>
      <c r="H54" s="91"/>
      <c r="I54" s="111">
        <f>I67</f>
        <v>113533.67</v>
      </c>
    </row>
    <row r="55" spans="1:9" ht="14" thickBot="1" x14ac:dyDescent="0.3">
      <c r="A55" s="79"/>
      <c r="B55" s="91"/>
      <c r="C55" s="91"/>
      <c r="D55" s="91"/>
      <c r="E55" s="91"/>
      <c r="F55" s="105"/>
      <c r="G55" s="91"/>
      <c r="H55" s="91"/>
      <c r="I55" s="91"/>
    </row>
    <row r="56" spans="1:9" ht="14" thickBot="1" x14ac:dyDescent="0.3">
      <c r="A56" s="79"/>
      <c r="B56" s="91"/>
      <c r="C56" s="112" t="s">
        <v>148</v>
      </c>
      <c r="D56" s="112"/>
      <c r="E56" s="113"/>
      <c r="F56" s="105"/>
      <c r="G56" s="91"/>
      <c r="H56" s="91"/>
      <c r="I56" s="111">
        <f>MIN(I52,I54)</f>
        <v>113533.67</v>
      </c>
    </row>
    <row r="57" spans="1:9" x14ac:dyDescent="0.25">
      <c r="A57" s="79"/>
      <c r="B57" s="91"/>
      <c r="C57" s="130"/>
      <c r="D57" s="91"/>
      <c r="E57" s="91"/>
      <c r="F57" s="128"/>
      <c r="G57" s="129"/>
      <c r="H57" s="129"/>
      <c r="I57" s="131"/>
    </row>
    <row r="58" spans="1:9" x14ac:dyDescent="0.25">
      <c r="A58" s="79"/>
      <c r="B58" s="91"/>
      <c r="C58" s="130"/>
      <c r="D58" s="91"/>
      <c r="E58" s="91"/>
      <c r="F58" s="128"/>
      <c r="G58" s="129"/>
      <c r="H58" s="129"/>
      <c r="I58" s="131"/>
    </row>
    <row r="59" spans="1:9" x14ac:dyDescent="0.25">
      <c r="A59" s="79"/>
      <c r="B59" s="91" t="s">
        <v>149</v>
      </c>
      <c r="C59" s="91"/>
      <c r="D59" s="132"/>
      <c r="E59" s="91"/>
      <c r="F59" s="114">
        <f>Mobilier!D8</f>
        <v>22375</v>
      </c>
      <c r="G59" s="115">
        <f t="shared" ref="G59:G66" si="4">(F59*TPS)+(F59*TVQ)</f>
        <v>3350.65625</v>
      </c>
      <c r="H59" s="116">
        <f>(F59+G59)</f>
        <v>25725.65625</v>
      </c>
      <c r="I59" s="115">
        <f>ROUND(F59+(G59/2),2)</f>
        <v>24050.33</v>
      </c>
    </row>
    <row r="60" spans="1:9" x14ac:dyDescent="0.25">
      <c r="A60" s="79"/>
      <c r="B60" s="91" t="s">
        <v>150</v>
      </c>
      <c r="C60" s="91"/>
      <c r="D60" s="91"/>
      <c r="E60" s="91"/>
      <c r="F60" s="114">
        <f>Mobilier!D19</f>
        <v>30000</v>
      </c>
      <c r="G60" s="115">
        <f t="shared" si="4"/>
        <v>4492.5</v>
      </c>
      <c r="H60" s="116">
        <f t="shared" ref="H60:H66" si="5">(F60+G60)</f>
        <v>34492.5</v>
      </c>
      <c r="I60" s="115">
        <f t="shared" ref="I60:I66" si="6">ROUND(F60+(G60/2),2)</f>
        <v>32246.25</v>
      </c>
    </row>
    <row r="61" spans="1:9" x14ac:dyDescent="0.25">
      <c r="A61" s="79"/>
      <c r="B61" s="91" t="s">
        <v>151</v>
      </c>
      <c r="C61" s="91"/>
      <c r="D61" s="91"/>
      <c r="E61" s="91"/>
      <c r="F61" s="114">
        <f>Mobilier!D22</f>
        <v>1250</v>
      </c>
      <c r="G61" s="115">
        <f t="shared" si="4"/>
        <v>187.1875</v>
      </c>
      <c r="H61" s="116">
        <f t="shared" si="5"/>
        <v>1437.1875</v>
      </c>
      <c r="I61" s="115">
        <f t="shared" si="6"/>
        <v>1343.59</v>
      </c>
    </row>
    <row r="62" spans="1:9" x14ac:dyDescent="0.25">
      <c r="A62" s="79"/>
      <c r="B62" s="91" t="s">
        <v>152</v>
      </c>
      <c r="C62" s="91"/>
      <c r="D62" s="91"/>
      <c r="E62" s="91"/>
      <c r="F62" s="114">
        <f>Mobilier!D26</f>
        <v>2500</v>
      </c>
      <c r="G62" s="115">
        <f t="shared" si="4"/>
        <v>374.375</v>
      </c>
      <c r="H62" s="116">
        <f t="shared" si="5"/>
        <v>2874.375</v>
      </c>
      <c r="I62" s="115">
        <f t="shared" si="6"/>
        <v>2687.19</v>
      </c>
    </row>
    <row r="63" spans="1:9" x14ac:dyDescent="0.25">
      <c r="A63" s="79"/>
      <c r="B63" s="91" t="s">
        <v>99</v>
      </c>
      <c r="C63" s="91"/>
      <c r="D63" s="91"/>
      <c r="E63" s="91"/>
      <c r="F63" s="114">
        <f>Mobilier!D29</f>
        <v>25500</v>
      </c>
      <c r="G63" s="115">
        <f t="shared" si="4"/>
        <v>3818.625</v>
      </c>
      <c r="H63" s="116">
        <f t="shared" si="5"/>
        <v>29318.625</v>
      </c>
      <c r="I63" s="115">
        <f t="shared" si="6"/>
        <v>27409.31</v>
      </c>
    </row>
    <row r="64" spans="1:9" x14ac:dyDescent="0.25">
      <c r="A64" s="79"/>
      <c r="B64" s="91" t="s">
        <v>153</v>
      </c>
      <c r="C64" s="91"/>
      <c r="D64" s="91"/>
      <c r="E64" s="91"/>
      <c r="F64" s="114">
        <f>Mobilier!D32</f>
        <v>24000</v>
      </c>
      <c r="G64" s="115">
        <f t="shared" si="4"/>
        <v>3594</v>
      </c>
      <c r="H64" s="116">
        <f t="shared" si="5"/>
        <v>27594</v>
      </c>
      <c r="I64" s="115">
        <f t="shared" si="6"/>
        <v>25797</v>
      </c>
    </row>
    <row r="65" spans="1:9" x14ac:dyDescent="0.25">
      <c r="A65" s="79"/>
      <c r="B65" s="91" t="s">
        <v>142</v>
      </c>
      <c r="C65" s="133"/>
      <c r="D65" s="119"/>
      <c r="E65" s="91"/>
      <c r="F65" s="114"/>
      <c r="G65" s="115">
        <f t="shared" si="4"/>
        <v>0</v>
      </c>
      <c r="H65" s="116">
        <f t="shared" si="5"/>
        <v>0</v>
      </c>
      <c r="I65" s="115">
        <f t="shared" si="6"/>
        <v>0</v>
      </c>
    </row>
    <row r="66" spans="1:9" x14ac:dyDescent="0.25">
      <c r="A66" s="79"/>
      <c r="B66" s="91" t="s">
        <v>154</v>
      </c>
      <c r="C66" s="134"/>
      <c r="D66" s="135"/>
      <c r="E66" s="91"/>
      <c r="F66" s="114"/>
      <c r="G66" s="115">
        <f t="shared" si="4"/>
        <v>0</v>
      </c>
      <c r="H66" s="116">
        <f t="shared" si="5"/>
        <v>0</v>
      </c>
      <c r="I66" s="115">
        <f t="shared" si="6"/>
        <v>0</v>
      </c>
    </row>
    <row r="67" spans="1:9" ht="14" thickBot="1" x14ac:dyDescent="0.3">
      <c r="A67" s="75" t="s">
        <v>155</v>
      </c>
      <c r="B67" s="79"/>
      <c r="C67" s="79"/>
      <c r="D67" s="79"/>
      <c r="E67" s="79"/>
      <c r="F67" s="136"/>
      <c r="G67" s="136">
        <f>SUM(G59:G66)</f>
        <v>15817.34375</v>
      </c>
      <c r="H67" s="136">
        <f>SUM(H59:H66)</f>
        <v>121442.34375</v>
      </c>
      <c r="I67" s="137">
        <f>SUM(I59:I66)</f>
        <v>113533.67</v>
      </c>
    </row>
    <row r="68" spans="1:9" ht="14" thickTop="1" x14ac:dyDescent="0.25">
      <c r="A68" s="75"/>
      <c r="B68" s="79"/>
      <c r="C68" s="79"/>
      <c r="D68" s="79"/>
      <c r="E68" s="79"/>
      <c r="F68" s="124"/>
      <c r="G68" s="124"/>
      <c r="H68" s="125" t="s">
        <v>145</v>
      </c>
      <c r="I68" s="124">
        <f>I52-I67</f>
        <v>23982.33</v>
      </c>
    </row>
    <row r="69" spans="1:9" x14ac:dyDescent="0.25">
      <c r="A69" s="75"/>
      <c r="B69" s="79"/>
      <c r="C69" s="79"/>
      <c r="D69" s="79"/>
      <c r="E69" s="79"/>
      <c r="F69" s="124"/>
      <c r="G69" s="124"/>
      <c r="H69" s="124"/>
      <c r="I69" s="124"/>
    </row>
    <row r="70" spans="1:9" x14ac:dyDescent="0.25">
      <c r="A70" s="75"/>
      <c r="B70" s="79"/>
      <c r="C70" s="79"/>
      <c r="D70" s="79"/>
      <c r="E70" s="79"/>
      <c r="F70" s="124"/>
      <c r="G70" s="124"/>
      <c r="H70" s="124"/>
      <c r="I70" s="124"/>
    </row>
    <row r="71" spans="1:9" x14ac:dyDescent="0.25">
      <c r="A71" s="75"/>
      <c r="B71" s="79"/>
      <c r="C71" s="79"/>
      <c r="D71" s="79"/>
      <c r="E71" s="79"/>
      <c r="F71" s="124"/>
      <c r="G71" s="124"/>
      <c r="H71" s="124"/>
      <c r="I71" s="124"/>
    </row>
    <row r="72" spans="1:9" x14ac:dyDescent="0.25">
      <c r="A72" s="102" t="s">
        <v>156</v>
      </c>
      <c r="B72" s="79"/>
      <c r="C72" s="79"/>
      <c r="D72" s="79"/>
      <c r="E72" s="79"/>
      <c r="F72" s="138"/>
      <c r="G72" s="124"/>
      <c r="H72" s="101"/>
      <c r="I72" s="101"/>
    </row>
    <row r="73" spans="1:9" x14ac:dyDescent="0.25">
      <c r="A73" s="79"/>
      <c r="B73" s="91"/>
      <c r="C73" s="104" t="s">
        <v>157</v>
      </c>
      <c r="D73" s="91"/>
      <c r="E73" s="91"/>
      <c r="F73" s="91"/>
      <c r="G73" s="129"/>
      <c r="H73" s="129"/>
      <c r="I73" s="106">
        <f>'Calcul env. achat-construction'!B26</f>
        <v>50760</v>
      </c>
    </row>
    <row r="74" spans="1:9" x14ac:dyDescent="0.25">
      <c r="A74" s="79"/>
      <c r="B74" s="107" t="s">
        <v>125</v>
      </c>
      <c r="C74" s="104" t="s">
        <v>158</v>
      </c>
      <c r="D74" s="91"/>
      <c r="E74" s="91"/>
      <c r="F74" s="91"/>
      <c r="G74" s="129"/>
      <c r="H74" s="129"/>
      <c r="I74" s="108"/>
    </row>
    <row r="75" spans="1:9" x14ac:dyDescent="0.25">
      <c r="A75" s="79"/>
      <c r="B75" s="109" t="s">
        <v>127</v>
      </c>
      <c r="C75" s="104" t="s">
        <v>128</v>
      </c>
      <c r="D75" s="91"/>
      <c r="E75" s="91"/>
      <c r="F75" s="91"/>
      <c r="G75" s="129"/>
      <c r="H75" s="129"/>
      <c r="I75" s="108"/>
    </row>
    <row r="76" spans="1:9" ht="14" thickBot="1" x14ac:dyDescent="0.3">
      <c r="A76" s="79"/>
      <c r="B76" s="107" t="s">
        <v>129</v>
      </c>
      <c r="C76" s="104" t="s">
        <v>159</v>
      </c>
      <c r="D76" s="91"/>
      <c r="E76" s="91"/>
      <c r="F76" s="91"/>
      <c r="G76" s="129"/>
      <c r="H76" s="129"/>
      <c r="I76" s="110"/>
    </row>
    <row r="77" spans="1:9" ht="14" thickBot="1" x14ac:dyDescent="0.3">
      <c r="A77" s="79"/>
      <c r="B77" s="91"/>
      <c r="C77" s="104" t="s">
        <v>131</v>
      </c>
      <c r="D77" s="91"/>
      <c r="E77" s="91"/>
      <c r="F77" s="91"/>
      <c r="G77" s="129"/>
      <c r="H77" s="129"/>
      <c r="I77" s="111">
        <f>SUM(I73:I76)</f>
        <v>50760</v>
      </c>
    </row>
    <row r="78" spans="1:9" ht="14" thickBot="1" x14ac:dyDescent="0.3">
      <c r="A78" s="79"/>
      <c r="B78" s="91"/>
      <c r="C78" s="130"/>
      <c r="D78" s="91"/>
      <c r="E78" s="91"/>
      <c r="F78" s="91"/>
      <c r="G78" s="129"/>
      <c r="H78" s="129"/>
      <c r="I78" s="131"/>
    </row>
    <row r="79" spans="1:9" ht="14" thickBot="1" x14ac:dyDescent="0.3">
      <c r="A79" s="79"/>
      <c r="B79" s="91"/>
      <c r="C79" s="104" t="s">
        <v>132</v>
      </c>
      <c r="D79" s="91"/>
      <c r="E79" s="91"/>
      <c r="F79" s="105"/>
      <c r="G79" s="91"/>
      <c r="H79" s="91"/>
      <c r="I79" s="111">
        <f>I87</f>
        <v>0</v>
      </c>
    </row>
    <row r="80" spans="1:9" ht="14" thickBot="1" x14ac:dyDescent="0.3">
      <c r="A80" s="79"/>
      <c r="B80" s="91"/>
      <c r="C80" s="91"/>
      <c r="D80" s="91"/>
      <c r="E80" s="91"/>
      <c r="F80" s="105"/>
      <c r="G80" s="91"/>
      <c r="H80" s="91"/>
      <c r="I80" s="91"/>
    </row>
    <row r="81" spans="1:9" ht="14" thickBot="1" x14ac:dyDescent="0.3">
      <c r="A81" s="79"/>
      <c r="B81" s="91"/>
      <c r="C81" s="112" t="s">
        <v>160</v>
      </c>
      <c r="D81" s="112"/>
      <c r="E81" s="113"/>
      <c r="F81" s="105"/>
      <c r="G81" s="91"/>
      <c r="H81" s="91"/>
      <c r="I81" s="111">
        <f>MIN(I77,I79)</f>
        <v>0</v>
      </c>
    </row>
    <row r="82" spans="1:9" x14ac:dyDescent="0.25">
      <c r="A82" s="79"/>
      <c r="B82" s="91"/>
      <c r="C82" s="130"/>
      <c r="D82" s="91"/>
      <c r="E82" s="91"/>
      <c r="F82" s="91"/>
      <c r="G82" s="129"/>
      <c r="H82" s="129"/>
      <c r="I82" s="131"/>
    </row>
    <row r="83" spans="1:9" x14ac:dyDescent="0.25">
      <c r="A83" s="79"/>
      <c r="B83" s="91"/>
      <c r="C83" s="91"/>
      <c r="D83" s="91"/>
      <c r="E83" s="91"/>
      <c r="F83" s="91"/>
      <c r="G83" s="129"/>
      <c r="H83" s="129"/>
      <c r="I83" s="91"/>
    </row>
    <row r="84" spans="1:9" x14ac:dyDescent="0.25">
      <c r="A84" s="79"/>
      <c r="B84" s="91" t="s">
        <v>161</v>
      </c>
      <c r="C84" s="91"/>
      <c r="D84" s="91"/>
      <c r="E84" s="91"/>
      <c r="F84" s="114"/>
      <c r="G84" s="115">
        <f>(F84*TPS)+(F84*TVQ)</f>
        <v>0</v>
      </c>
      <c r="H84" s="116">
        <f>(F84+G84)</f>
        <v>0</v>
      </c>
      <c r="I84" s="115">
        <f>ROUND(F84+(G84/2),2)</f>
        <v>0</v>
      </c>
    </row>
    <row r="85" spans="1:9" x14ac:dyDescent="0.25">
      <c r="A85" s="79"/>
      <c r="B85" s="91" t="s">
        <v>142</v>
      </c>
      <c r="C85" s="133"/>
      <c r="D85" s="119"/>
      <c r="E85" s="91"/>
      <c r="F85" s="114"/>
      <c r="G85" s="115">
        <f>(F85*TPS)+(F85*TVQ)</f>
        <v>0</v>
      </c>
      <c r="H85" s="116">
        <f t="shared" ref="H85:H86" si="7">(F85+G85)</f>
        <v>0</v>
      </c>
      <c r="I85" s="115">
        <f t="shared" ref="I85:I86" si="8">ROUND(F85+(G85/2),2)</f>
        <v>0</v>
      </c>
    </row>
    <row r="86" spans="1:9" x14ac:dyDescent="0.25">
      <c r="A86" s="79"/>
      <c r="B86" s="91" t="s">
        <v>154</v>
      </c>
      <c r="C86" s="134"/>
      <c r="D86" s="135"/>
      <c r="E86" s="91"/>
      <c r="F86" s="114"/>
      <c r="G86" s="115">
        <f>(F86*TPS)+(F86*TVQ)</f>
        <v>0</v>
      </c>
      <c r="H86" s="116">
        <f t="shared" si="7"/>
        <v>0</v>
      </c>
      <c r="I86" s="115">
        <f t="shared" si="8"/>
        <v>0</v>
      </c>
    </row>
    <row r="87" spans="1:9" ht="14" thickBot="1" x14ac:dyDescent="0.3">
      <c r="A87" s="75" t="s">
        <v>162</v>
      </c>
      <c r="B87" s="79"/>
      <c r="C87" s="79"/>
      <c r="D87" s="79"/>
      <c r="E87" s="79"/>
      <c r="F87" s="136"/>
      <c r="G87" s="136">
        <f>SUM(G84:G86)</f>
        <v>0</v>
      </c>
      <c r="H87" s="136">
        <f>SUM(H84:H86)</f>
        <v>0</v>
      </c>
      <c r="I87" s="137">
        <f>SUM(I84:I86)</f>
        <v>0</v>
      </c>
    </row>
    <row r="88" spans="1:9" ht="14" thickTop="1" x14ac:dyDescent="0.25">
      <c r="A88" s="75"/>
      <c r="B88" s="79"/>
      <c r="C88" s="79"/>
      <c r="D88" s="79"/>
      <c r="E88" s="79"/>
      <c r="F88" s="124"/>
      <c r="G88" s="124"/>
      <c r="H88" s="125" t="s">
        <v>145</v>
      </c>
      <c r="I88" s="124">
        <f>I77-I87</f>
        <v>50760</v>
      </c>
    </row>
    <row r="89" spans="1:9" x14ac:dyDescent="0.25">
      <c r="A89" s="75"/>
      <c r="B89" s="79"/>
      <c r="C89" s="79"/>
      <c r="D89" s="79"/>
      <c r="E89" s="79"/>
      <c r="F89" s="124"/>
      <c r="G89" s="124"/>
      <c r="H89" s="124"/>
      <c r="I89" s="124"/>
    </row>
    <row r="90" spans="1:9" ht="14" x14ac:dyDescent="0.25">
      <c r="A90" s="139" t="s">
        <v>163</v>
      </c>
      <c r="B90" s="79"/>
      <c r="C90" s="79"/>
      <c r="D90" s="79"/>
      <c r="E90" s="79"/>
      <c r="F90" s="124"/>
      <c r="G90" s="124"/>
      <c r="H90" s="124"/>
      <c r="I90" s="124"/>
    </row>
    <row r="91" spans="1:9" x14ac:dyDescent="0.25">
      <c r="A91" s="75"/>
      <c r="B91" s="79"/>
      <c r="C91" s="79"/>
      <c r="D91" s="79"/>
      <c r="E91" s="79"/>
      <c r="F91" s="124"/>
      <c r="G91" s="124"/>
      <c r="H91" s="124"/>
      <c r="I91" s="124"/>
    </row>
    <row r="92" spans="1:9" ht="18" x14ac:dyDescent="0.35">
      <c r="A92" s="75"/>
      <c r="B92" s="79"/>
      <c r="C92" s="79"/>
      <c r="D92" s="228" t="s">
        <v>164</v>
      </c>
      <c r="E92" s="228"/>
      <c r="F92" s="228"/>
      <c r="G92" s="228"/>
      <c r="H92" s="74"/>
      <c r="I92" s="74"/>
    </row>
    <row r="93" spans="1:9" ht="18.5" thickBot="1" x14ac:dyDescent="0.4">
      <c r="A93" s="75"/>
      <c r="B93" s="79"/>
      <c r="C93" s="79"/>
      <c r="D93" s="140"/>
      <c r="E93" s="140"/>
      <c r="F93" s="140"/>
      <c r="G93" s="140"/>
      <c r="H93" s="140"/>
      <c r="I93" s="140"/>
    </row>
    <row r="94" spans="1:9" ht="35" thickBot="1" x14ac:dyDescent="0.3">
      <c r="A94" s="75"/>
      <c r="B94" s="79"/>
      <c r="C94" s="79"/>
      <c r="D94" s="91"/>
      <c r="E94" s="91"/>
      <c r="F94" s="92" t="s">
        <v>117</v>
      </c>
      <c r="G94" s="93" t="s">
        <v>118</v>
      </c>
      <c r="H94" s="93" t="s">
        <v>119</v>
      </c>
      <c r="I94" s="93" t="s">
        <v>120</v>
      </c>
    </row>
    <row r="95" spans="1:9" x14ac:dyDescent="0.25">
      <c r="A95" s="75"/>
      <c r="B95" s="79"/>
      <c r="C95" s="79"/>
      <c r="D95" s="79"/>
      <c r="E95" s="79"/>
      <c r="F95" s="124"/>
      <c r="G95" s="124"/>
      <c r="H95" s="124"/>
      <c r="I95" s="124"/>
    </row>
    <row r="96" spans="1:9" x14ac:dyDescent="0.25">
      <c r="A96" s="75"/>
      <c r="B96" s="79"/>
      <c r="C96" s="79"/>
      <c r="D96" s="79"/>
      <c r="E96" s="79"/>
      <c r="F96" s="124"/>
      <c r="G96" s="124"/>
      <c r="H96" s="124"/>
      <c r="I96" s="124"/>
    </row>
    <row r="97" spans="1:9" x14ac:dyDescent="0.25">
      <c r="A97" s="102" t="s">
        <v>165</v>
      </c>
      <c r="B97" s="79"/>
      <c r="C97" s="79"/>
      <c r="D97" s="79"/>
      <c r="E97" s="79"/>
      <c r="F97" s="126"/>
      <c r="G97" s="127"/>
      <c r="H97" s="101"/>
      <c r="I97" s="101"/>
    </row>
    <row r="98" spans="1:9" x14ac:dyDescent="0.25">
      <c r="A98" s="79"/>
      <c r="B98" s="91"/>
      <c r="C98" s="104" t="s">
        <v>166</v>
      </c>
      <c r="D98" s="91"/>
      <c r="E98" s="91"/>
      <c r="F98" s="91"/>
      <c r="G98" s="129"/>
      <c r="H98" s="129"/>
      <c r="I98" s="106">
        <f>'Calcul env. achat-construction'!B18</f>
        <v>168063.41440000004</v>
      </c>
    </row>
    <row r="99" spans="1:9" x14ac:dyDescent="0.25">
      <c r="A99" s="79"/>
      <c r="B99" s="107" t="s">
        <v>125</v>
      </c>
      <c r="C99" s="104" t="s">
        <v>158</v>
      </c>
      <c r="D99" s="91"/>
      <c r="E99" s="91"/>
      <c r="F99" s="91"/>
      <c r="G99" s="129"/>
      <c r="H99" s="129"/>
      <c r="I99" s="108"/>
    </row>
    <row r="100" spans="1:9" x14ac:dyDescent="0.25">
      <c r="A100" s="79"/>
      <c r="B100" s="109" t="s">
        <v>127</v>
      </c>
      <c r="C100" s="104" t="s">
        <v>128</v>
      </c>
      <c r="D100" s="91"/>
      <c r="E100" s="91"/>
      <c r="F100" s="91"/>
      <c r="G100" s="129"/>
      <c r="H100" s="129"/>
      <c r="I100" s="108"/>
    </row>
    <row r="101" spans="1:9" ht="14" thickBot="1" x14ac:dyDescent="0.3">
      <c r="A101" s="79"/>
      <c r="B101" s="107" t="s">
        <v>129</v>
      </c>
      <c r="C101" s="104" t="s">
        <v>159</v>
      </c>
      <c r="D101" s="91"/>
      <c r="E101" s="91"/>
      <c r="F101" s="91"/>
      <c r="G101" s="129"/>
      <c r="H101" s="129"/>
      <c r="I101" s="110"/>
    </row>
    <row r="102" spans="1:9" ht="14" thickBot="1" x14ac:dyDescent="0.3">
      <c r="A102" s="79"/>
      <c r="B102" s="91"/>
      <c r="C102" s="104" t="s">
        <v>131</v>
      </c>
      <c r="D102" s="91"/>
      <c r="E102" s="91"/>
      <c r="F102" s="91"/>
      <c r="G102" s="129"/>
      <c r="H102" s="129"/>
      <c r="I102" s="111">
        <f>SUM(I98:I101)</f>
        <v>168063.41440000004</v>
      </c>
    </row>
    <row r="103" spans="1:9" ht="14" thickBot="1" x14ac:dyDescent="0.3">
      <c r="A103" s="79"/>
      <c r="B103" s="91"/>
      <c r="C103" s="91"/>
      <c r="D103" s="91"/>
      <c r="E103" s="91"/>
      <c r="F103" s="91"/>
      <c r="G103" s="129"/>
      <c r="H103" s="129"/>
      <c r="I103" s="131"/>
    </row>
    <row r="104" spans="1:9" ht="14" thickBot="1" x14ac:dyDescent="0.3">
      <c r="A104" s="79"/>
      <c r="B104" s="91"/>
      <c r="C104" s="104" t="s">
        <v>132</v>
      </c>
      <c r="D104" s="91"/>
      <c r="E104" s="91"/>
      <c r="F104" s="91"/>
      <c r="G104" s="129"/>
      <c r="H104" s="129"/>
      <c r="I104" s="111">
        <f>I116</f>
        <v>124470.53</v>
      </c>
    </row>
    <row r="105" spans="1:9" ht="14" thickBot="1" x14ac:dyDescent="0.3">
      <c r="A105" s="79"/>
      <c r="B105" s="91"/>
      <c r="C105" s="91"/>
      <c r="D105" s="91"/>
      <c r="E105" s="91"/>
      <c r="F105" s="91"/>
      <c r="G105" s="129"/>
      <c r="H105" s="129"/>
      <c r="I105" s="91"/>
    </row>
    <row r="106" spans="1:9" ht="14" thickBot="1" x14ac:dyDescent="0.3">
      <c r="A106" s="79"/>
      <c r="B106" s="91"/>
      <c r="C106" s="112" t="s">
        <v>167</v>
      </c>
      <c r="D106" s="91"/>
      <c r="E106" s="91"/>
      <c r="F106" s="91"/>
      <c r="G106" s="129"/>
      <c r="H106" s="129"/>
      <c r="I106" s="111">
        <f>MIN(I102,I104)</f>
        <v>124470.53</v>
      </c>
    </row>
    <row r="107" spans="1:9" x14ac:dyDescent="0.25">
      <c r="A107" s="79"/>
      <c r="B107" s="91"/>
      <c r="C107" s="91"/>
      <c r="D107" s="91"/>
      <c r="E107" s="91"/>
      <c r="F107" s="91"/>
      <c r="G107" s="129"/>
      <c r="H107" s="129"/>
      <c r="I107" s="91"/>
    </row>
    <row r="108" spans="1:9" x14ac:dyDescent="0.25">
      <c r="A108" s="79"/>
      <c r="B108" s="91"/>
      <c r="C108" s="91"/>
      <c r="D108" s="91"/>
      <c r="E108" s="91"/>
      <c r="F108" s="91"/>
      <c r="G108" s="129"/>
      <c r="H108" s="129"/>
      <c r="I108" s="91"/>
    </row>
    <row r="109" spans="1:9" x14ac:dyDescent="0.25">
      <c r="A109" s="79"/>
      <c r="B109" s="91" t="s">
        <v>168</v>
      </c>
      <c r="C109" s="91"/>
      <c r="D109" s="91"/>
      <c r="E109" s="91"/>
      <c r="F109" s="114">
        <f>Mobilier!I3</f>
        <v>73500</v>
      </c>
      <c r="G109" s="115">
        <f t="shared" ref="G109:G115" si="9">(F109*TPS)+(F109*TVQ)</f>
        <v>11006.625</v>
      </c>
      <c r="H109" s="116">
        <f>(F109+G109)</f>
        <v>84506.625</v>
      </c>
      <c r="I109" s="115">
        <f>ROUND(F109+(G109/2),2)</f>
        <v>79003.31</v>
      </c>
    </row>
    <row r="110" spans="1:9" x14ac:dyDescent="0.25">
      <c r="A110" s="79"/>
      <c r="B110" s="91" t="s">
        <v>76</v>
      </c>
      <c r="C110" s="91"/>
      <c r="D110" s="91"/>
      <c r="E110" s="91"/>
      <c r="F110" s="117">
        <f>Mobilier!I4</f>
        <v>9300</v>
      </c>
      <c r="G110" s="115">
        <f t="shared" si="9"/>
        <v>1392.6750000000002</v>
      </c>
      <c r="H110" s="116">
        <f t="shared" ref="H110:H115" si="10">(F110+G110)</f>
        <v>10692.674999999999</v>
      </c>
      <c r="I110" s="115">
        <f t="shared" ref="I110:I115" si="11">ROUND(F110+(G110/2),2)</f>
        <v>9996.34</v>
      </c>
    </row>
    <row r="111" spans="1:9" x14ac:dyDescent="0.25">
      <c r="A111" s="79"/>
      <c r="B111" s="91" t="s">
        <v>169</v>
      </c>
      <c r="C111" s="91"/>
      <c r="D111" s="91"/>
      <c r="E111" s="91"/>
      <c r="F111" s="117">
        <f>Mobilier!I5</f>
        <v>15000</v>
      </c>
      <c r="G111" s="115">
        <f t="shared" si="9"/>
        <v>2246.25</v>
      </c>
      <c r="H111" s="116">
        <f t="shared" si="10"/>
        <v>17246.25</v>
      </c>
      <c r="I111" s="115">
        <f t="shared" si="11"/>
        <v>16123.13</v>
      </c>
    </row>
    <row r="112" spans="1:9" x14ac:dyDescent="0.25">
      <c r="A112" s="79"/>
      <c r="B112" s="91" t="s">
        <v>80</v>
      </c>
      <c r="C112" s="91"/>
      <c r="D112" s="91"/>
      <c r="E112" s="91"/>
      <c r="F112" s="117">
        <f>Mobilier!I6</f>
        <v>18000</v>
      </c>
      <c r="G112" s="115">
        <f t="shared" si="9"/>
        <v>2695.5</v>
      </c>
      <c r="H112" s="116">
        <f t="shared" si="10"/>
        <v>20695.5</v>
      </c>
      <c r="I112" s="115">
        <f t="shared" si="11"/>
        <v>19347.75</v>
      </c>
    </row>
    <row r="113" spans="1:9" x14ac:dyDescent="0.25">
      <c r="A113" s="79"/>
      <c r="B113" s="91" t="s">
        <v>142</v>
      </c>
      <c r="C113" s="118"/>
      <c r="D113" s="119"/>
      <c r="E113" s="91"/>
      <c r="F113" s="117"/>
      <c r="G113" s="115">
        <f t="shared" si="9"/>
        <v>0</v>
      </c>
      <c r="H113" s="116">
        <f t="shared" si="10"/>
        <v>0</v>
      </c>
      <c r="I113" s="115">
        <f t="shared" si="11"/>
        <v>0</v>
      </c>
    </row>
    <row r="114" spans="1:9" x14ac:dyDescent="0.25">
      <c r="A114" s="79"/>
      <c r="B114" s="91" t="s">
        <v>142</v>
      </c>
      <c r="C114" s="118"/>
      <c r="D114" s="119"/>
      <c r="E114" s="91"/>
      <c r="F114" s="117"/>
      <c r="G114" s="115"/>
      <c r="H114" s="116"/>
      <c r="I114" s="115"/>
    </row>
    <row r="115" spans="1:9" x14ac:dyDescent="0.25">
      <c r="A115" s="79"/>
      <c r="B115" s="91" t="s">
        <v>142</v>
      </c>
      <c r="C115" s="118"/>
      <c r="D115" s="119"/>
      <c r="E115" s="91"/>
      <c r="F115" s="117"/>
      <c r="G115" s="115">
        <f t="shared" si="9"/>
        <v>0</v>
      </c>
      <c r="H115" s="116">
        <f t="shared" si="10"/>
        <v>0</v>
      </c>
      <c r="I115" s="115">
        <f t="shared" si="11"/>
        <v>0</v>
      </c>
    </row>
    <row r="116" spans="1:9" ht="14" thickBot="1" x14ac:dyDescent="0.3">
      <c r="A116" s="75" t="s">
        <v>170</v>
      </c>
      <c r="B116" s="79"/>
      <c r="C116" s="79"/>
      <c r="D116" s="79"/>
      <c r="E116" s="79"/>
      <c r="F116" s="136"/>
      <c r="G116" s="136">
        <f>SUM(G109:G115)</f>
        <v>17341.05</v>
      </c>
      <c r="H116" s="136">
        <f>SUM(H109:H115)</f>
        <v>133141.04999999999</v>
      </c>
      <c r="I116" s="137">
        <f>SUM(I109:I115)</f>
        <v>124470.53</v>
      </c>
    </row>
    <row r="117" spans="1:9" ht="14" thickTop="1" x14ac:dyDescent="0.25">
      <c r="A117" s="75"/>
      <c r="B117" s="79"/>
      <c r="C117" s="79"/>
      <c r="D117" s="79"/>
      <c r="E117" s="79"/>
      <c r="F117" s="124"/>
      <c r="G117" s="124"/>
      <c r="H117" s="125" t="s">
        <v>145</v>
      </c>
      <c r="I117" s="124">
        <f>I102-I116</f>
        <v>43592.884400000039</v>
      </c>
    </row>
    <row r="118" spans="1:9" x14ac:dyDescent="0.25">
      <c r="B118" s="79"/>
      <c r="C118" s="79"/>
      <c r="D118" s="79"/>
      <c r="E118" s="79"/>
      <c r="F118" s="124"/>
      <c r="G118" s="124"/>
      <c r="H118" s="124"/>
      <c r="I118" s="124"/>
    </row>
    <row r="119" spans="1:9" x14ac:dyDescent="0.25">
      <c r="A119" s="102" t="s">
        <v>171</v>
      </c>
      <c r="B119" s="79"/>
      <c r="C119" s="79"/>
      <c r="D119" s="79"/>
      <c r="E119" s="79"/>
      <c r="F119" s="124"/>
      <c r="G119" s="124"/>
      <c r="H119" s="101"/>
      <c r="I119" s="101"/>
    </row>
    <row r="120" spans="1:9" x14ac:dyDescent="0.25">
      <c r="A120" s="79"/>
      <c r="B120" s="91"/>
      <c r="C120" s="104" t="s">
        <v>172</v>
      </c>
      <c r="D120" s="91"/>
      <c r="E120" s="91"/>
      <c r="F120" s="91"/>
      <c r="G120" s="129"/>
      <c r="H120" s="129"/>
      <c r="I120" s="106">
        <f>'Calcul env. achat-construction'!B20</f>
        <v>183538.83366144003</v>
      </c>
    </row>
    <row r="121" spans="1:9" x14ac:dyDescent="0.25">
      <c r="A121" s="79"/>
      <c r="B121" s="107" t="s">
        <v>125</v>
      </c>
      <c r="C121" s="104" t="s">
        <v>158</v>
      </c>
      <c r="D121" s="91"/>
      <c r="E121" s="91"/>
      <c r="F121" s="91"/>
      <c r="G121" s="129"/>
      <c r="H121" s="129"/>
      <c r="I121" s="108"/>
    </row>
    <row r="122" spans="1:9" x14ac:dyDescent="0.25">
      <c r="A122" s="79"/>
      <c r="B122" s="109" t="s">
        <v>127</v>
      </c>
      <c r="C122" s="104" t="s">
        <v>128</v>
      </c>
      <c r="D122" s="91"/>
      <c r="E122" s="91"/>
      <c r="F122" s="91"/>
      <c r="G122" s="129"/>
      <c r="H122" s="129"/>
      <c r="I122" s="108"/>
    </row>
    <row r="123" spans="1:9" ht="14" thickBot="1" x14ac:dyDescent="0.3">
      <c r="A123" s="79"/>
      <c r="B123" s="107" t="s">
        <v>129</v>
      </c>
      <c r="C123" s="104" t="s">
        <v>159</v>
      </c>
      <c r="D123" s="91"/>
      <c r="E123" s="91"/>
      <c r="F123" s="91"/>
      <c r="G123" s="129"/>
      <c r="H123" s="129"/>
      <c r="I123" s="110"/>
    </row>
    <row r="124" spans="1:9" ht="14" thickBot="1" x14ac:dyDescent="0.3">
      <c r="A124" s="79"/>
      <c r="B124" s="91"/>
      <c r="C124" s="104" t="s">
        <v>131</v>
      </c>
      <c r="D124" s="91"/>
      <c r="E124" s="91"/>
      <c r="F124" s="91"/>
      <c r="G124" s="129"/>
      <c r="H124" s="129"/>
      <c r="I124" s="111">
        <f>SUM(I120:I123)</f>
        <v>183538.83366144003</v>
      </c>
    </row>
    <row r="125" spans="1:9" ht="14" thickBot="1" x14ac:dyDescent="0.3">
      <c r="A125" s="79"/>
      <c r="B125" s="91"/>
      <c r="C125" s="130"/>
      <c r="D125" s="91"/>
      <c r="E125" s="91"/>
      <c r="F125" s="91"/>
      <c r="G125" s="129"/>
      <c r="H125" s="129"/>
      <c r="I125" s="131"/>
    </row>
    <row r="126" spans="1:9" ht="14" thickBot="1" x14ac:dyDescent="0.3">
      <c r="A126" s="79"/>
      <c r="B126" s="91"/>
      <c r="C126" s="104" t="s">
        <v>132</v>
      </c>
      <c r="D126" s="91"/>
      <c r="E126" s="91"/>
      <c r="F126" s="91"/>
      <c r="G126" s="129"/>
      <c r="H126" s="129"/>
      <c r="I126" s="111">
        <f>I140</f>
        <v>0</v>
      </c>
    </row>
    <row r="127" spans="1:9" ht="14" thickBot="1" x14ac:dyDescent="0.3">
      <c r="A127" s="79"/>
      <c r="B127" s="91"/>
      <c r="C127" s="91"/>
      <c r="D127" s="91"/>
      <c r="E127" s="91"/>
      <c r="F127" s="91"/>
      <c r="G127" s="129"/>
      <c r="H127" s="129"/>
      <c r="I127" s="91"/>
    </row>
    <row r="128" spans="1:9" ht="14" thickBot="1" x14ac:dyDescent="0.3">
      <c r="A128" s="79"/>
      <c r="B128" s="91"/>
      <c r="C128" s="112" t="s">
        <v>173</v>
      </c>
      <c r="D128" s="91"/>
      <c r="E128" s="91"/>
      <c r="F128" s="91"/>
      <c r="G128" s="129"/>
      <c r="H128" s="129"/>
      <c r="I128" s="111">
        <f>MIN(I124,I126)</f>
        <v>0</v>
      </c>
    </row>
    <row r="129" spans="1:9" x14ac:dyDescent="0.25">
      <c r="A129" s="79"/>
      <c r="B129" s="91"/>
      <c r="C129" s="130"/>
      <c r="D129" s="91"/>
      <c r="E129" s="91"/>
      <c r="F129" s="91"/>
      <c r="G129" s="129"/>
      <c r="H129" s="129"/>
      <c r="I129" s="131"/>
    </row>
    <row r="130" spans="1:9" x14ac:dyDescent="0.25">
      <c r="A130" s="79"/>
      <c r="B130" s="91"/>
      <c r="C130" s="130"/>
      <c r="D130" s="91"/>
      <c r="E130" s="91"/>
      <c r="F130" s="91"/>
      <c r="G130" s="129"/>
      <c r="H130" s="129"/>
      <c r="I130" s="131"/>
    </row>
    <row r="131" spans="1:9" x14ac:dyDescent="0.25">
      <c r="A131" s="79"/>
      <c r="B131" s="91" t="s">
        <v>174</v>
      </c>
      <c r="C131" s="91"/>
      <c r="D131" s="91"/>
      <c r="E131" s="91"/>
      <c r="F131" s="114"/>
      <c r="G131" s="115">
        <f t="shared" ref="G131:G139" si="12">(F131*TPS)+(F131*TVQ)</f>
        <v>0</v>
      </c>
      <c r="H131" s="116">
        <f>(F131+G131)</f>
        <v>0</v>
      </c>
      <c r="I131" s="115">
        <f>ROUND(F131+(G131/2),2)</f>
        <v>0</v>
      </c>
    </row>
    <row r="132" spans="1:9" x14ac:dyDescent="0.25">
      <c r="A132" s="79"/>
      <c r="B132" s="91" t="s">
        <v>175</v>
      </c>
      <c r="C132" s="91"/>
      <c r="D132" s="91"/>
      <c r="E132" s="91"/>
      <c r="F132" s="114"/>
      <c r="G132" s="115">
        <f t="shared" si="12"/>
        <v>0</v>
      </c>
      <c r="H132" s="116">
        <f t="shared" ref="H132:H139" si="13">(F132+G132)</f>
        <v>0</v>
      </c>
      <c r="I132" s="115">
        <f t="shared" ref="I132:I139" si="14">ROUND(F132+(G132/2),2)</f>
        <v>0</v>
      </c>
    </row>
    <row r="133" spans="1:9" x14ac:dyDescent="0.25">
      <c r="A133" s="79"/>
      <c r="B133" s="91" t="s">
        <v>176</v>
      </c>
      <c r="C133" s="91"/>
      <c r="D133" s="91"/>
      <c r="E133" s="91"/>
      <c r="F133" s="114"/>
      <c r="G133" s="115">
        <f t="shared" ref="G133" si="15">(F133*TPS)+(F133*TVQ)</f>
        <v>0</v>
      </c>
      <c r="H133" s="116">
        <f t="shared" si="13"/>
        <v>0</v>
      </c>
      <c r="I133" s="115">
        <f t="shared" si="14"/>
        <v>0</v>
      </c>
    </row>
    <row r="134" spans="1:9" x14ac:dyDescent="0.25">
      <c r="A134" s="79"/>
      <c r="B134" s="91" t="s">
        <v>177</v>
      </c>
      <c r="C134" s="91"/>
      <c r="D134" s="91"/>
      <c r="E134" s="91"/>
      <c r="F134" s="114"/>
      <c r="G134" s="115">
        <f t="shared" si="12"/>
        <v>0</v>
      </c>
      <c r="H134" s="116">
        <f t="shared" si="13"/>
        <v>0</v>
      </c>
      <c r="I134" s="115">
        <f t="shared" si="14"/>
        <v>0</v>
      </c>
    </row>
    <row r="135" spans="1:9" x14ac:dyDescent="0.25">
      <c r="A135" s="79"/>
      <c r="B135" s="91" t="s">
        <v>178</v>
      </c>
      <c r="C135" s="91"/>
      <c r="D135" s="91"/>
      <c r="E135" s="91"/>
      <c r="F135" s="114"/>
      <c r="G135" s="115">
        <f t="shared" si="12"/>
        <v>0</v>
      </c>
      <c r="H135" s="116">
        <f t="shared" si="13"/>
        <v>0</v>
      </c>
      <c r="I135" s="115">
        <f t="shared" si="14"/>
        <v>0</v>
      </c>
    </row>
    <row r="136" spans="1:9" x14ac:dyDescent="0.25">
      <c r="A136" s="79"/>
      <c r="B136" s="91" t="s">
        <v>179</v>
      </c>
      <c r="C136" s="91"/>
      <c r="D136" s="91"/>
      <c r="E136" s="91"/>
      <c r="F136" s="114"/>
      <c r="G136" s="115">
        <f t="shared" si="12"/>
        <v>0</v>
      </c>
      <c r="H136" s="116">
        <f t="shared" si="13"/>
        <v>0</v>
      </c>
      <c r="I136" s="115">
        <f t="shared" si="14"/>
        <v>0</v>
      </c>
    </row>
    <row r="137" spans="1:9" x14ac:dyDescent="0.25">
      <c r="A137" s="79"/>
      <c r="B137" s="91" t="s">
        <v>142</v>
      </c>
      <c r="C137" s="118"/>
      <c r="D137" s="135"/>
      <c r="E137" s="91"/>
      <c r="F137" s="114"/>
      <c r="G137" s="115">
        <f t="shared" si="12"/>
        <v>0</v>
      </c>
      <c r="H137" s="116">
        <f t="shared" si="13"/>
        <v>0</v>
      </c>
      <c r="I137" s="115">
        <f t="shared" si="14"/>
        <v>0</v>
      </c>
    </row>
    <row r="138" spans="1:9" x14ac:dyDescent="0.25">
      <c r="A138" s="79"/>
      <c r="B138" s="91" t="s">
        <v>142</v>
      </c>
      <c r="C138" s="118"/>
      <c r="D138" s="135"/>
      <c r="E138" s="91"/>
      <c r="F138" s="114"/>
      <c r="G138" s="115">
        <f t="shared" ref="G138" si="16">(F138*TPS)+(F138*TVQ)</f>
        <v>0</v>
      </c>
      <c r="H138" s="116">
        <f t="shared" si="13"/>
        <v>0</v>
      </c>
      <c r="I138" s="115">
        <f t="shared" si="14"/>
        <v>0</v>
      </c>
    </row>
    <row r="139" spans="1:9" x14ac:dyDescent="0.25">
      <c r="A139" s="79"/>
      <c r="B139" s="91" t="s">
        <v>154</v>
      </c>
      <c r="C139" s="134"/>
      <c r="D139" s="135"/>
      <c r="E139" s="91"/>
      <c r="F139" s="114"/>
      <c r="G139" s="141">
        <f t="shared" si="12"/>
        <v>0</v>
      </c>
      <c r="H139" s="142">
        <f t="shared" si="13"/>
        <v>0</v>
      </c>
      <c r="I139" s="141">
        <f t="shared" si="14"/>
        <v>0</v>
      </c>
    </row>
    <row r="140" spans="1:9" ht="14" thickBot="1" x14ac:dyDescent="0.3">
      <c r="A140" s="75" t="s">
        <v>180</v>
      </c>
      <c r="B140" s="79"/>
      <c r="C140" s="79"/>
      <c r="D140" s="79"/>
      <c r="E140" s="79"/>
      <c r="F140" s="136">
        <f>SUM(F131:F139)</f>
        <v>0</v>
      </c>
      <c r="G140" s="136">
        <f>SUM(G131:G139)</f>
        <v>0</v>
      </c>
      <c r="H140" s="136">
        <f>SUM(H131:H139)</f>
        <v>0</v>
      </c>
      <c r="I140" s="137">
        <f>SUM(I131:I139)</f>
        <v>0</v>
      </c>
    </row>
    <row r="141" spans="1:9" ht="14" thickTop="1" x14ac:dyDescent="0.25">
      <c r="A141" s="75"/>
      <c r="B141" s="79"/>
      <c r="C141" s="79"/>
      <c r="D141" s="79"/>
      <c r="E141" s="79"/>
      <c r="F141" s="124"/>
      <c r="G141" s="124"/>
      <c r="H141" s="125" t="s">
        <v>145</v>
      </c>
      <c r="I141" s="124">
        <f>I124-I140</f>
        <v>183538.83366144003</v>
      </c>
    </row>
    <row r="142" spans="1:9" x14ac:dyDescent="0.25">
      <c r="A142" s="75"/>
      <c r="B142" s="79"/>
      <c r="C142" s="79"/>
      <c r="D142" s="79"/>
      <c r="E142" s="79"/>
      <c r="F142" s="124"/>
      <c r="G142" s="124"/>
      <c r="H142" s="124"/>
      <c r="I142" s="124"/>
    </row>
    <row r="143" spans="1:9" x14ac:dyDescent="0.25">
      <c r="A143" s="102" t="s">
        <v>181</v>
      </c>
      <c r="B143" s="79"/>
      <c r="C143" s="79"/>
      <c r="D143" s="79"/>
      <c r="E143" s="79"/>
      <c r="F143" s="124"/>
      <c r="G143" s="124"/>
      <c r="H143" s="101"/>
      <c r="I143" s="101"/>
    </row>
    <row r="144" spans="1:9" x14ac:dyDescent="0.25">
      <c r="A144" s="79"/>
      <c r="B144" s="91"/>
      <c r="C144" s="104" t="s">
        <v>182</v>
      </c>
      <c r="D144" s="91"/>
      <c r="E144" s="91"/>
      <c r="F144" s="91"/>
      <c r="G144" s="129"/>
      <c r="H144" s="129"/>
    </row>
    <row r="145" spans="1:9" x14ac:dyDescent="0.25">
      <c r="A145" s="79"/>
      <c r="B145" s="107" t="s">
        <v>125</v>
      </c>
      <c r="C145" s="104" t="s">
        <v>158</v>
      </c>
      <c r="D145" s="91"/>
      <c r="E145" s="91"/>
      <c r="F145" s="91"/>
      <c r="G145" s="129"/>
      <c r="H145" s="129"/>
      <c r="I145" s="108">
        <f>'Calcul env. achat-construction'!B22</f>
        <v>66579.386688000013</v>
      </c>
    </row>
    <row r="146" spans="1:9" x14ac:dyDescent="0.25">
      <c r="A146" s="79"/>
      <c r="B146" s="109" t="s">
        <v>127</v>
      </c>
      <c r="C146" s="104" t="s">
        <v>128</v>
      </c>
      <c r="D146" s="91"/>
      <c r="E146" s="91"/>
      <c r="F146" s="91"/>
      <c r="G146" s="129"/>
      <c r="H146" s="129"/>
      <c r="I146" s="108"/>
    </row>
    <row r="147" spans="1:9" ht="14" thickBot="1" x14ac:dyDescent="0.3">
      <c r="A147" s="79"/>
      <c r="B147" s="107" t="s">
        <v>129</v>
      </c>
      <c r="C147" s="104" t="s">
        <v>159</v>
      </c>
      <c r="D147" s="91"/>
      <c r="E147" s="91"/>
      <c r="F147" s="91"/>
      <c r="G147" s="129"/>
      <c r="H147" s="129"/>
      <c r="I147" s="110"/>
    </row>
    <row r="148" spans="1:9" ht="14" thickBot="1" x14ac:dyDescent="0.3">
      <c r="A148" s="79"/>
      <c r="B148" s="91"/>
      <c r="C148" s="104" t="s">
        <v>131</v>
      </c>
      <c r="D148" s="91"/>
      <c r="E148" s="91"/>
      <c r="F148" s="91"/>
      <c r="G148" s="129"/>
      <c r="H148" s="129"/>
      <c r="I148" s="111">
        <f>SUM(I145:I147)</f>
        <v>66579.386688000013</v>
      </c>
    </row>
    <row r="149" spans="1:9" ht="14" thickBot="1" x14ac:dyDescent="0.3">
      <c r="A149" s="79"/>
      <c r="B149" s="91"/>
      <c r="C149" s="130"/>
      <c r="D149" s="91"/>
      <c r="E149" s="91"/>
      <c r="F149" s="91"/>
      <c r="G149" s="129"/>
      <c r="H149" s="129"/>
      <c r="I149" s="131"/>
    </row>
    <row r="150" spans="1:9" ht="14" thickBot="1" x14ac:dyDescent="0.3">
      <c r="A150" s="79"/>
      <c r="B150" s="91"/>
      <c r="C150" s="104" t="s">
        <v>132</v>
      </c>
      <c r="D150" s="91"/>
      <c r="E150" s="91"/>
      <c r="F150" s="91"/>
      <c r="G150" s="129"/>
      <c r="H150" s="129"/>
      <c r="I150" s="111">
        <f>I156</f>
        <v>0</v>
      </c>
    </row>
    <row r="151" spans="1:9" ht="14" thickBot="1" x14ac:dyDescent="0.3">
      <c r="A151" s="79"/>
      <c r="B151" s="91"/>
      <c r="C151" s="91"/>
      <c r="D151" s="91"/>
      <c r="E151" s="91"/>
      <c r="F151" s="91"/>
      <c r="G151" s="129"/>
      <c r="H151" s="129"/>
      <c r="I151" s="91"/>
    </row>
    <row r="152" spans="1:9" ht="14" thickBot="1" x14ac:dyDescent="0.3">
      <c r="A152" s="79"/>
      <c r="B152" s="91"/>
      <c r="C152" s="112" t="s">
        <v>183</v>
      </c>
      <c r="D152" s="91"/>
      <c r="E152" s="91"/>
      <c r="F152" s="91"/>
      <c r="G152" s="129"/>
      <c r="H152" s="129"/>
      <c r="I152" s="111">
        <f>MIN(I148,I150)</f>
        <v>0</v>
      </c>
    </row>
    <row r="153" spans="1:9" x14ac:dyDescent="0.25">
      <c r="A153" s="79"/>
      <c r="B153" s="91"/>
      <c r="C153" s="130"/>
      <c r="D153" s="91"/>
      <c r="E153" s="91"/>
      <c r="F153" s="91"/>
      <c r="G153" s="129"/>
      <c r="H153" s="129"/>
      <c r="I153" s="131"/>
    </row>
    <row r="154" spans="1:9" x14ac:dyDescent="0.25">
      <c r="A154" s="79"/>
      <c r="B154" s="91"/>
      <c r="C154" s="91"/>
      <c r="D154" s="91"/>
      <c r="E154" s="91"/>
      <c r="F154" s="91"/>
      <c r="G154" s="129"/>
      <c r="H154" s="129"/>
      <c r="I154" s="91"/>
    </row>
    <row r="155" spans="1:9" x14ac:dyDescent="0.25">
      <c r="A155" s="79"/>
      <c r="B155" s="91" t="s">
        <v>181</v>
      </c>
      <c r="C155" s="134"/>
      <c r="D155" s="135"/>
      <c r="E155" s="91"/>
      <c r="F155" s="114"/>
      <c r="G155" s="115">
        <f>(F155*TPS)+(F155*TVQ)</f>
        <v>0</v>
      </c>
      <c r="H155" s="116">
        <f t="shared" ref="H155" si="17">(F155+G155)</f>
        <v>0</v>
      </c>
      <c r="I155" s="115">
        <f t="shared" ref="I155" si="18">ROUND(F155+(G155/2),2)</f>
        <v>0</v>
      </c>
    </row>
    <row r="156" spans="1:9" ht="14" thickBot="1" x14ac:dyDescent="0.3">
      <c r="A156" s="75" t="s">
        <v>184</v>
      </c>
      <c r="B156" s="79"/>
      <c r="C156" s="79"/>
      <c r="D156" s="79"/>
      <c r="E156" s="79"/>
      <c r="F156" s="136"/>
      <c r="G156" s="136">
        <f>SUM(G155)</f>
        <v>0</v>
      </c>
      <c r="H156" s="136">
        <f>SUM(H155)</f>
        <v>0</v>
      </c>
      <c r="I156" s="137">
        <f>SUM(I155)</f>
        <v>0</v>
      </c>
    </row>
    <row r="157" spans="1:9" ht="14" thickTop="1" x14ac:dyDescent="0.25">
      <c r="A157" s="75"/>
      <c r="B157" s="79"/>
      <c r="C157" s="79"/>
      <c r="D157" s="79"/>
      <c r="E157" s="79"/>
      <c r="F157" s="124"/>
      <c r="G157" s="124"/>
      <c r="H157" s="125" t="s">
        <v>145</v>
      </c>
      <c r="I157" s="124">
        <f>I148-I156</f>
        <v>66579.386688000013</v>
      </c>
    </row>
    <row r="158" spans="1:9" x14ac:dyDescent="0.25">
      <c r="A158" s="75"/>
      <c r="B158" s="79"/>
      <c r="C158" s="79"/>
      <c r="D158" s="79"/>
      <c r="E158" s="79"/>
      <c r="F158" s="124"/>
      <c r="G158" s="124"/>
      <c r="H158" s="125"/>
      <c r="I158" s="124"/>
    </row>
    <row r="159" spans="1:9" x14ac:dyDescent="0.25">
      <c r="A159" s="102" t="s">
        <v>185</v>
      </c>
      <c r="B159" s="79"/>
      <c r="C159" s="79"/>
      <c r="D159" s="79"/>
      <c r="E159" s="79"/>
      <c r="F159" s="124"/>
      <c r="G159" s="127"/>
      <c r="H159" s="127"/>
      <c r="I159" s="127"/>
    </row>
    <row r="160" spans="1:9" x14ac:dyDescent="0.25">
      <c r="A160" s="79"/>
      <c r="B160" s="79"/>
      <c r="C160" s="104" t="s">
        <v>186</v>
      </c>
      <c r="D160" s="91"/>
      <c r="E160" s="91"/>
      <c r="F160" s="91"/>
      <c r="G160" s="129"/>
      <c r="H160" s="129"/>
      <c r="I160" s="106"/>
    </row>
    <row r="161" spans="1:9" x14ac:dyDescent="0.25">
      <c r="A161" s="79"/>
      <c r="B161" s="107" t="s">
        <v>125</v>
      </c>
      <c r="C161" s="104" t="s">
        <v>158</v>
      </c>
      <c r="D161" s="91"/>
      <c r="E161" s="91"/>
      <c r="F161" s="91"/>
      <c r="G161" s="129"/>
      <c r="H161" s="129"/>
      <c r="I161" s="108"/>
    </row>
    <row r="162" spans="1:9" x14ac:dyDescent="0.25">
      <c r="A162" s="79"/>
      <c r="B162" s="109" t="s">
        <v>127</v>
      </c>
      <c r="C162" s="104" t="s">
        <v>128</v>
      </c>
      <c r="D162" s="91"/>
      <c r="E162" s="91"/>
      <c r="F162" s="91"/>
      <c r="G162" s="129"/>
      <c r="H162" s="129"/>
      <c r="I162" s="108"/>
    </row>
    <row r="163" spans="1:9" ht="14" thickBot="1" x14ac:dyDescent="0.3">
      <c r="A163" s="79"/>
      <c r="B163" s="107" t="s">
        <v>129</v>
      </c>
      <c r="C163" s="104" t="s">
        <v>159</v>
      </c>
      <c r="D163" s="91"/>
      <c r="E163" s="91"/>
      <c r="F163" s="91"/>
      <c r="G163" s="129"/>
      <c r="H163" s="129"/>
      <c r="I163" s="110"/>
    </row>
    <row r="164" spans="1:9" ht="14" thickBot="1" x14ac:dyDescent="0.3">
      <c r="A164" s="79"/>
      <c r="B164" s="79"/>
      <c r="C164" s="104" t="s">
        <v>131</v>
      </c>
      <c r="D164" s="91"/>
      <c r="E164" s="91"/>
      <c r="F164" s="91"/>
      <c r="G164" s="129"/>
      <c r="H164" s="129"/>
      <c r="I164" s="111">
        <f>SUM(I160:I163)</f>
        <v>0</v>
      </c>
    </row>
    <row r="165" spans="1:9" ht="14" thickBot="1" x14ac:dyDescent="0.3">
      <c r="A165" s="79"/>
      <c r="B165" s="79"/>
      <c r="C165" s="130"/>
      <c r="D165" s="91"/>
      <c r="E165" s="91"/>
      <c r="F165" s="91"/>
      <c r="G165" s="129"/>
      <c r="H165" s="129"/>
      <c r="I165" s="131"/>
    </row>
    <row r="166" spans="1:9" ht="14" thickBot="1" x14ac:dyDescent="0.3">
      <c r="A166" s="79"/>
      <c r="B166" s="79"/>
      <c r="C166" s="104" t="s">
        <v>132</v>
      </c>
      <c r="D166" s="91"/>
      <c r="E166" s="91"/>
      <c r="F166" s="91"/>
      <c r="G166" s="129"/>
      <c r="H166" s="129"/>
      <c r="I166" s="111">
        <f>I162+I163</f>
        <v>0</v>
      </c>
    </row>
    <row r="167" spans="1:9" ht="14" thickBot="1" x14ac:dyDescent="0.3">
      <c r="A167" s="79"/>
      <c r="B167" s="79"/>
      <c r="C167" s="91"/>
      <c r="D167" s="91"/>
      <c r="E167" s="91"/>
      <c r="F167" s="91"/>
      <c r="G167" s="129"/>
      <c r="H167" s="129"/>
      <c r="I167" s="91"/>
    </row>
    <row r="168" spans="1:9" ht="14" thickBot="1" x14ac:dyDescent="0.3">
      <c r="A168" s="79"/>
      <c r="B168" s="79"/>
      <c r="C168" s="112" t="s">
        <v>187</v>
      </c>
      <c r="D168" s="91"/>
      <c r="E168" s="91"/>
      <c r="F168" s="91"/>
      <c r="G168" s="129"/>
      <c r="H168" s="129"/>
      <c r="I168" s="111">
        <f>I164+I165</f>
        <v>0</v>
      </c>
    </row>
    <row r="169" spans="1:9" x14ac:dyDescent="0.25">
      <c r="A169" s="79"/>
      <c r="B169" s="79"/>
      <c r="C169" s="130"/>
      <c r="D169" s="91"/>
      <c r="E169" s="91"/>
      <c r="F169" s="91"/>
      <c r="G169" s="129"/>
      <c r="H169" s="129"/>
      <c r="I169" s="131"/>
    </row>
    <row r="170" spans="1:9" x14ac:dyDescent="0.25">
      <c r="A170" s="79"/>
      <c r="B170" s="79"/>
      <c r="C170" s="130"/>
      <c r="D170" s="91"/>
      <c r="E170" s="91"/>
      <c r="F170" s="91"/>
      <c r="G170" s="129"/>
      <c r="H170" s="129"/>
      <c r="I170" s="131"/>
    </row>
    <row r="171" spans="1:9" ht="14" x14ac:dyDescent="0.25">
      <c r="A171" s="79"/>
      <c r="B171" s="91" t="s">
        <v>188</v>
      </c>
      <c r="C171" s="91"/>
      <c r="D171" s="91"/>
      <c r="E171" s="91"/>
      <c r="F171" s="114"/>
      <c r="G171" s="115">
        <f t="shared" ref="G171:G180" si="19">(F171*TPS)+(F171*TVQ)</f>
        <v>0</v>
      </c>
      <c r="H171" s="116">
        <f>(F171+G171)</f>
        <v>0</v>
      </c>
      <c r="I171" s="115">
        <f>ROUND(F171+(G171/2),2)</f>
        <v>0</v>
      </c>
    </row>
    <row r="172" spans="1:9" x14ac:dyDescent="0.25">
      <c r="A172" s="79"/>
      <c r="B172" s="91" t="s">
        <v>189</v>
      </c>
      <c r="C172" s="91"/>
      <c r="D172" s="91"/>
      <c r="E172" s="91"/>
      <c r="F172" s="114"/>
      <c r="G172" s="115">
        <f t="shared" si="19"/>
        <v>0</v>
      </c>
      <c r="H172" s="116">
        <f t="shared" ref="H172:H180" si="20">(F172+G172)</f>
        <v>0</v>
      </c>
      <c r="I172" s="115">
        <f t="shared" ref="I172:I180" si="21">ROUND(F172+(G172/2),2)</f>
        <v>0</v>
      </c>
    </row>
    <row r="173" spans="1:9" x14ac:dyDescent="0.25">
      <c r="A173" s="79"/>
      <c r="B173" s="91" t="s">
        <v>190</v>
      </c>
      <c r="C173" s="91"/>
      <c r="D173" s="91"/>
      <c r="E173" s="91"/>
      <c r="F173" s="114"/>
      <c r="G173" s="115">
        <f t="shared" si="19"/>
        <v>0</v>
      </c>
      <c r="H173" s="116">
        <f t="shared" si="20"/>
        <v>0</v>
      </c>
      <c r="I173" s="115">
        <f t="shared" si="21"/>
        <v>0</v>
      </c>
    </row>
    <row r="174" spans="1:9" x14ac:dyDescent="0.25">
      <c r="A174" s="79"/>
      <c r="B174" s="91" t="s">
        <v>191</v>
      </c>
      <c r="C174" s="91"/>
      <c r="D174" s="91"/>
      <c r="E174" s="91"/>
      <c r="F174" s="114"/>
      <c r="G174" s="115">
        <f t="shared" si="19"/>
        <v>0</v>
      </c>
      <c r="H174" s="116">
        <f t="shared" si="20"/>
        <v>0</v>
      </c>
      <c r="I174" s="115">
        <f t="shared" si="21"/>
        <v>0</v>
      </c>
    </row>
    <row r="175" spans="1:9" x14ac:dyDescent="0.25">
      <c r="A175" s="79"/>
      <c r="B175" s="91" t="s">
        <v>192</v>
      </c>
      <c r="C175" s="91"/>
      <c r="D175" s="91"/>
      <c r="E175" s="91"/>
      <c r="F175" s="114"/>
      <c r="G175" s="115">
        <f t="shared" si="19"/>
        <v>0</v>
      </c>
      <c r="H175" s="116">
        <f t="shared" si="20"/>
        <v>0</v>
      </c>
      <c r="I175" s="115">
        <f t="shared" si="21"/>
        <v>0</v>
      </c>
    </row>
    <row r="176" spans="1:9" x14ac:dyDescent="0.25">
      <c r="A176" s="79"/>
      <c r="B176" s="91" t="s">
        <v>193</v>
      </c>
      <c r="C176" s="91"/>
      <c r="D176" s="91"/>
      <c r="E176" s="91"/>
      <c r="F176" s="117"/>
      <c r="G176" s="115">
        <f t="shared" si="19"/>
        <v>0</v>
      </c>
      <c r="H176" s="116">
        <f t="shared" si="20"/>
        <v>0</v>
      </c>
      <c r="I176" s="115">
        <f t="shared" si="21"/>
        <v>0</v>
      </c>
    </row>
    <row r="177" spans="1:9" ht="14" x14ac:dyDescent="0.25">
      <c r="A177" s="79"/>
      <c r="B177" s="91" t="s">
        <v>194</v>
      </c>
      <c r="C177" s="91"/>
      <c r="D177" s="91"/>
      <c r="E177" s="91"/>
      <c r="F177" s="114"/>
      <c r="G177" s="115">
        <f t="shared" si="19"/>
        <v>0</v>
      </c>
      <c r="H177" s="116">
        <f t="shared" si="20"/>
        <v>0</v>
      </c>
      <c r="I177" s="115">
        <f t="shared" si="21"/>
        <v>0</v>
      </c>
    </row>
    <row r="178" spans="1:9" x14ac:dyDescent="0.25">
      <c r="A178" s="79"/>
      <c r="B178" s="91" t="s">
        <v>195</v>
      </c>
      <c r="C178" s="91"/>
      <c r="D178" s="91"/>
      <c r="E178" s="91"/>
      <c r="F178" s="114">
        <v>0</v>
      </c>
      <c r="G178" s="115">
        <f t="shared" si="19"/>
        <v>0</v>
      </c>
      <c r="H178" s="116">
        <f t="shared" si="20"/>
        <v>0</v>
      </c>
      <c r="I178" s="115">
        <f t="shared" si="21"/>
        <v>0</v>
      </c>
    </row>
    <row r="179" spans="1:9" x14ac:dyDescent="0.25">
      <c r="A179" s="79"/>
      <c r="B179" s="143" t="s">
        <v>196</v>
      </c>
      <c r="C179" s="118" t="s">
        <v>197</v>
      </c>
      <c r="D179" s="119"/>
      <c r="E179" s="91"/>
      <c r="F179" s="114"/>
      <c r="G179" s="115">
        <f t="shared" si="19"/>
        <v>0</v>
      </c>
      <c r="H179" s="116">
        <f t="shared" si="20"/>
        <v>0</v>
      </c>
      <c r="I179" s="115">
        <f t="shared" si="21"/>
        <v>0</v>
      </c>
    </row>
    <row r="180" spans="1:9" x14ac:dyDescent="0.25">
      <c r="A180" s="79"/>
      <c r="B180" s="91" t="s">
        <v>154</v>
      </c>
      <c r="C180" s="144" t="s">
        <v>198</v>
      </c>
      <c r="D180" s="135"/>
      <c r="E180" s="91"/>
      <c r="F180" s="114"/>
      <c r="G180" s="115">
        <f t="shared" si="19"/>
        <v>0</v>
      </c>
      <c r="H180" s="116">
        <f t="shared" si="20"/>
        <v>0</v>
      </c>
      <c r="I180" s="115">
        <f t="shared" si="21"/>
        <v>0</v>
      </c>
    </row>
    <row r="181" spans="1:9" ht="14" thickBot="1" x14ac:dyDescent="0.3">
      <c r="A181" s="75" t="s">
        <v>199</v>
      </c>
      <c r="B181" s="79"/>
      <c r="C181" s="79"/>
      <c r="D181" s="79"/>
      <c r="E181" s="79"/>
      <c r="F181" s="136">
        <f>SUM(F171:F180)</f>
        <v>0</v>
      </c>
      <c r="G181" s="136">
        <f>SUM(G171:G180)</f>
        <v>0</v>
      </c>
      <c r="H181" s="136">
        <f>SUM(H171:H180)</f>
        <v>0</v>
      </c>
      <c r="I181" s="137">
        <f>SUM(I171:I180)</f>
        <v>0</v>
      </c>
    </row>
    <row r="182" spans="1:9" ht="14" thickTop="1" x14ac:dyDescent="0.25">
      <c r="A182" s="75"/>
      <c r="B182" s="79"/>
      <c r="C182" s="79"/>
      <c r="D182" s="79"/>
      <c r="E182" s="79"/>
      <c r="F182" s="124"/>
      <c r="G182" s="124"/>
      <c r="H182" s="125" t="s">
        <v>145</v>
      </c>
      <c r="I182" s="124">
        <f>I164-I181</f>
        <v>0</v>
      </c>
    </row>
    <row r="183" spans="1:9" x14ac:dyDescent="0.25">
      <c r="A183" s="75"/>
      <c r="B183" s="79"/>
      <c r="C183" s="79"/>
      <c r="D183" s="79"/>
      <c r="E183" s="79"/>
      <c r="F183" s="124"/>
      <c r="G183" s="124"/>
      <c r="H183" s="145"/>
      <c r="I183" s="124"/>
    </row>
    <row r="184" spans="1:9" ht="14" thickBot="1" x14ac:dyDescent="0.3">
      <c r="A184" s="75"/>
      <c r="B184" s="79"/>
      <c r="C184" s="79"/>
      <c r="D184" s="79"/>
      <c r="E184" s="79"/>
      <c r="F184" s="124"/>
      <c r="G184" s="124"/>
      <c r="H184" s="124"/>
      <c r="I184" s="124"/>
    </row>
    <row r="185" spans="1:9" ht="14" thickBot="1" x14ac:dyDescent="0.3">
      <c r="A185" s="146" t="s">
        <v>200</v>
      </c>
      <c r="B185" s="147"/>
      <c r="C185" s="147"/>
      <c r="D185" s="147"/>
      <c r="E185" s="147"/>
      <c r="F185" s="148">
        <f>F43+F67+F87+F116+F140+F156+F181</f>
        <v>0</v>
      </c>
      <c r="G185" s="148">
        <f>G43+G67+G87+G116+G140+G156+G181</f>
        <v>33158.393750000003</v>
      </c>
      <c r="H185" s="148">
        <f>H43+H67+H87+H116+H140+H156+H181</f>
        <v>254583.39374999999</v>
      </c>
      <c r="I185" s="148">
        <f>I43+I67+I87+I116+I140+I156+I181</f>
        <v>238004.2</v>
      </c>
    </row>
    <row r="186" spans="1:9" x14ac:dyDescent="0.25">
      <c r="A186" s="75"/>
      <c r="B186" s="79"/>
      <c r="C186" s="79"/>
      <c r="D186" s="79"/>
      <c r="E186" s="79"/>
      <c r="F186" s="126"/>
      <c r="G186" s="127"/>
      <c r="H186" s="127"/>
      <c r="I186" s="79"/>
    </row>
    <row r="187" spans="1:9" ht="14" x14ac:dyDescent="0.25">
      <c r="A187" s="139" t="s">
        <v>163</v>
      </c>
      <c r="B187" s="75"/>
      <c r="C187" s="79"/>
      <c r="D187" s="79"/>
      <c r="E187" s="79"/>
      <c r="F187" s="149"/>
      <c r="G187" s="127"/>
      <c r="H187" s="127"/>
      <c r="I187" s="79"/>
    </row>
    <row r="188" spans="1:9" ht="14" x14ac:dyDescent="0.25">
      <c r="A188" s="139" t="s">
        <v>201</v>
      </c>
      <c r="B188" s="79"/>
      <c r="C188" s="79"/>
      <c r="D188" s="79"/>
      <c r="E188" s="79"/>
      <c r="F188" s="126"/>
      <c r="G188" s="127"/>
      <c r="H188" s="127"/>
      <c r="I188" s="79"/>
    </row>
    <row r="189" spans="1:9" ht="14" x14ac:dyDescent="0.25">
      <c r="A189" s="139" t="s">
        <v>202</v>
      </c>
      <c r="B189" s="79"/>
      <c r="C189" s="79"/>
      <c r="D189" s="79"/>
      <c r="E189" s="79"/>
      <c r="F189" s="150"/>
      <c r="G189" s="79"/>
      <c r="H189" s="79"/>
      <c r="I189" s="79"/>
    </row>
    <row r="190" spans="1:9" x14ac:dyDescent="0.25">
      <c r="A190" s="151"/>
      <c r="B190" s="79"/>
      <c r="C190" s="79"/>
      <c r="D190" s="79"/>
      <c r="E190" s="79"/>
      <c r="F190" s="150"/>
      <c r="G190" s="79"/>
      <c r="H190" s="79"/>
      <c r="I190" s="79"/>
    </row>
    <row r="191" spans="1:9" x14ac:dyDescent="0.25">
      <c r="A191" s="151"/>
      <c r="B191" s="79"/>
      <c r="C191" s="79"/>
      <c r="D191" s="79"/>
      <c r="E191" s="79"/>
      <c r="F191" s="150"/>
      <c r="G191" s="79"/>
      <c r="H191" s="152"/>
      <c r="I191" s="79"/>
    </row>
    <row r="192" spans="1:9" ht="14" thickBot="1" x14ac:dyDescent="0.3">
      <c r="A192" s="151"/>
      <c r="B192" s="79"/>
      <c r="C192" s="79"/>
      <c r="D192" s="79"/>
      <c r="E192" s="79"/>
      <c r="F192" s="150"/>
      <c r="G192" s="79"/>
      <c r="H192" s="152"/>
      <c r="I192" s="79"/>
    </row>
    <row r="193" spans="1:9" ht="31" thickTop="1" thickBot="1" x14ac:dyDescent="0.7">
      <c r="B193" s="153"/>
      <c r="C193" s="153"/>
      <c r="D193" s="229" t="s">
        <v>203</v>
      </c>
      <c r="E193" s="230"/>
      <c r="F193" s="230"/>
      <c r="G193" s="231"/>
      <c r="H193" s="153"/>
      <c r="I193" s="153"/>
    </row>
    <row r="194" spans="1:9" ht="30.5" thickTop="1" x14ac:dyDescent="0.65">
      <c r="A194" s="154" t="s">
        <v>204</v>
      </c>
      <c r="B194" s="155"/>
      <c r="C194" s="156"/>
      <c r="D194" s="156"/>
      <c r="E194" s="156"/>
      <c r="F194" s="156"/>
      <c r="G194" s="156"/>
      <c r="H194" s="155"/>
      <c r="I194" s="155"/>
    </row>
    <row r="195" spans="1:9" ht="30" x14ac:dyDescent="0.65">
      <c r="A195" s="154"/>
      <c r="B195" s="155"/>
      <c r="C195" s="155"/>
      <c r="D195" s="155"/>
      <c r="E195" s="155"/>
      <c r="F195" s="155"/>
      <c r="G195" s="155"/>
      <c r="H195" s="155"/>
      <c r="I195" s="155"/>
    </row>
    <row r="196" spans="1:9" ht="23" thickBot="1" x14ac:dyDescent="0.5">
      <c r="B196" s="157"/>
      <c r="C196" s="157"/>
      <c r="D196" s="157"/>
      <c r="E196" s="157"/>
      <c r="F196" s="157"/>
      <c r="G196" s="157"/>
      <c r="H196" s="157"/>
      <c r="I196" s="157"/>
    </row>
    <row r="197" spans="1:9" ht="35" thickBot="1" x14ac:dyDescent="0.3">
      <c r="A197" s="91"/>
      <c r="B197" s="91"/>
      <c r="C197" s="91"/>
      <c r="D197" s="91"/>
      <c r="E197" s="91"/>
      <c r="F197" s="92" t="s">
        <v>117</v>
      </c>
      <c r="G197" s="93" t="s">
        <v>118</v>
      </c>
      <c r="H197" s="93" t="s">
        <v>119</v>
      </c>
      <c r="I197" s="93" t="s">
        <v>120</v>
      </c>
    </row>
    <row r="198" spans="1:9" ht="16.5" thickBot="1" x14ac:dyDescent="0.4">
      <c r="A198" s="158"/>
      <c r="B198" s="158"/>
      <c r="C198" s="158"/>
      <c r="D198" s="158"/>
      <c r="E198" s="158"/>
      <c r="F198" s="159"/>
      <c r="G198" s="160"/>
      <c r="H198" s="160"/>
      <c r="I198" s="161"/>
    </row>
    <row r="199" spans="1:9" ht="16" x14ac:dyDescent="0.35">
      <c r="A199" s="158"/>
      <c r="B199" s="158"/>
      <c r="C199" s="158"/>
      <c r="D199" s="158"/>
      <c r="E199" s="158"/>
      <c r="F199" s="159"/>
      <c r="G199" s="96" t="s">
        <v>121</v>
      </c>
      <c r="H199" s="97">
        <v>0.05</v>
      </c>
      <c r="I199" s="161"/>
    </row>
    <row r="200" spans="1:9" ht="16.5" thickBot="1" x14ac:dyDescent="0.4">
      <c r="A200" s="158"/>
      <c r="B200" s="158"/>
      <c r="C200" s="158"/>
      <c r="D200" s="158"/>
      <c r="E200" s="158"/>
      <c r="F200" s="159"/>
      <c r="G200" s="99" t="s">
        <v>122</v>
      </c>
      <c r="H200" s="100">
        <v>9.9750000000000005E-2</v>
      </c>
      <c r="I200" s="161"/>
    </row>
    <row r="201" spans="1:9" ht="16" x14ac:dyDescent="0.35">
      <c r="A201" s="158"/>
      <c r="B201" s="158"/>
      <c r="C201" s="158"/>
      <c r="D201" s="158"/>
      <c r="E201" s="158"/>
      <c r="F201" s="159"/>
      <c r="G201" s="160"/>
      <c r="H201" s="160"/>
      <c r="I201" s="161"/>
    </row>
    <row r="202" spans="1:9" ht="16" x14ac:dyDescent="0.35">
      <c r="A202" s="158"/>
      <c r="B202" s="158"/>
      <c r="C202" s="158"/>
      <c r="D202" s="158"/>
      <c r="E202" s="158"/>
      <c r="F202" s="159"/>
      <c r="G202" s="160"/>
      <c r="H202" s="160"/>
      <c r="I202" s="161"/>
    </row>
    <row r="203" spans="1:9" ht="15" x14ac:dyDescent="0.25">
      <c r="A203" s="162" t="s">
        <v>205</v>
      </c>
      <c r="B203" s="163"/>
      <c r="C203" s="163"/>
      <c r="D203" s="163"/>
      <c r="E203" s="164"/>
      <c r="F203" s="164"/>
      <c r="G203" s="164"/>
      <c r="H203" s="164"/>
      <c r="I203" s="165">
        <f>I148+I124+I102+I77+I52+I25</f>
        <v>3007363.5547494404</v>
      </c>
    </row>
    <row r="204" spans="1:9" x14ac:dyDescent="0.25">
      <c r="A204" s="166"/>
      <c r="B204" s="163"/>
      <c r="C204" s="163"/>
      <c r="D204" s="163"/>
      <c r="E204" s="164"/>
      <c r="F204" s="164"/>
      <c r="G204" s="164"/>
      <c r="H204" s="164"/>
      <c r="I204" s="167"/>
    </row>
    <row r="205" spans="1:9" x14ac:dyDescent="0.25">
      <c r="A205" s="166"/>
      <c r="B205" s="163"/>
      <c r="C205" s="163"/>
      <c r="D205" s="163"/>
      <c r="E205" s="164"/>
      <c r="F205" s="164"/>
      <c r="G205" s="164"/>
      <c r="H205" s="164"/>
      <c r="I205" s="167"/>
    </row>
    <row r="206" spans="1:9" ht="15" x14ac:dyDescent="0.3">
      <c r="A206" s="168" t="s">
        <v>206</v>
      </c>
      <c r="B206" s="164"/>
      <c r="C206" s="163"/>
      <c r="D206" s="163"/>
      <c r="E206" s="164"/>
      <c r="F206" s="164"/>
      <c r="G206" s="164"/>
      <c r="H206" s="164"/>
      <c r="I206" s="167"/>
    </row>
    <row r="207" spans="1:9" x14ac:dyDescent="0.25">
      <c r="A207" s="164"/>
      <c r="B207" s="164"/>
      <c r="C207" s="164"/>
      <c r="D207" s="164"/>
      <c r="E207" s="164"/>
      <c r="F207" s="164"/>
      <c r="G207" s="164"/>
      <c r="H207" s="164"/>
      <c r="I207" s="163"/>
    </row>
    <row r="208" spans="1:9" x14ac:dyDescent="0.25">
      <c r="A208" s="164"/>
      <c r="B208" s="169" t="s">
        <v>207</v>
      </c>
      <c r="C208" s="170"/>
      <c r="D208" s="170"/>
      <c r="E208" s="170"/>
      <c r="F208" s="114"/>
      <c r="G208" s="115">
        <f t="shared" ref="G208:G210" si="22">(F208*TPS)+(F208*TVQ)</f>
        <v>0</v>
      </c>
      <c r="H208" s="116">
        <f t="shared" ref="H208:H213" si="23">(F208+G208)</f>
        <v>0</v>
      </c>
      <c r="I208" s="115">
        <f t="shared" ref="I208:I213" si="24">ROUND(F208+(G208/2),2)</f>
        <v>0</v>
      </c>
    </row>
    <row r="209" spans="1:9" x14ac:dyDescent="0.25">
      <c r="A209" s="164"/>
      <c r="B209" s="169" t="s">
        <v>208</v>
      </c>
      <c r="C209" s="170"/>
      <c r="D209" s="170"/>
      <c r="E209" s="170"/>
      <c r="F209" s="114"/>
      <c r="G209" s="115">
        <f t="shared" si="22"/>
        <v>0</v>
      </c>
      <c r="H209" s="116">
        <f t="shared" si="23"/>
        <v>0</v>
      </c>
      <c r="I209" s="115">
        <f t="shared" si="24"/>
        <v>0</v>
      </c>
    </row>
    <row r="210" spans="1:9" x14ac:dyDescent="0.25">
      <c r="A210" s="164"/>
      <c r="B210" s="169" t="s">
        <v>209</v>
      </c>
      <c r="C210" s="170"/>
      <c r="D210" s="170"/>
      <c r="E210" s="170"/>
      <c r="F210" s="114"/>
      <c r="G210" s="115">
        <f t="shared" si="22"/>
        <v>0</v>
      </c>
      <c r="H210" s="116">
        <f t="shared" si="23"/>
        <v>0</v>
      </c>
      <c r="I210" s="115">
        <f t="shared" si="24"/>
        <v>0</v>
      </c>
    </row>
    <row r="211" spans="1:9" x14ac:dyDescent="0.25">
      <c r="A211" s="164"/>
      <c r="B211" s="169" t="s">
        <v>210</v>
      </c>
      <c r="C211" s="170"/>
      <c r="D211" s="170"/>
      <c r="E211" s="170"/>
      <c r="F211" s="114"/>
      <c r="G211" s="115">
        <f t="shared" ref="G211:G213" si="25">(F211*TPS)+(F211*TVQ)</f>
        <v>0</v>
      </c>
      <c r="H211" s="116">
        <f t="shared" si="23"/>
        <v>0</v>
      </c>
      <c r="I211" s="115">
        <f t="shared" si="24"/>
        <v>0</v>
      </c>
    </row>
    <row r="212" spans="1:9" x14ac:dyDescent="0.25">
      <c r="A212" s="164"/>
      <c r="B212" s="169" t="s">
        <v>211</v>
      </c>
      <c r="C212" s="170"/>
      <c r="D212" s="170"/>
      <c r="E212" s="170"/>
      <c r="F212" s="114"/>
      <c r="G212" s="115">
        <f t="shared" si="25"/>
        <v>0</v>
      </c>
      <c r="H212" s="116">
        <f t="shared" si="23"/>
        <v>0</v>
      </c>
      <c r="I212" s="115">
        <f t="shared" si="24"/>
        <v>0</v>
      </c>
    </row>
    <row r="213" spans="1:9" x14ac:dyDescent="0.25">
      <c r="A213" s="164"/>
      <c r="B213" s="169" t="s">
        <v>212</v>
      </c>
      <c r="C213" s="170"/>
      <c r="D213" s="170"/>
      <c r="E213" s="170"/>
      <c r="F213" s="114"/>
      <c r="G213" s="115">
        <f t="shared" si="25"/>
        <v>0</v>
      </c>
      <c r="H213" s="116">
        <f t="shared" si="23"/>
        <v>0</v>
      </c>
      <c r="I213" s="115">
        <f t="shared" si="24"/>
        <v>0</v>
      </c>
    </row>
    <row r="214" spans="1:9" ht="14" thickBot="1" x14ac:dyDescent="0.3">
      <c r="A214" s="163" t="s">
        <v>213</v>
      </c>
      <c r="B214" s="163"/>
      <c r="C214" s="164"/>
      <c r="D214" s="164"/>
      <c r="E214" s="164"/>
      <c r="F214" s="136">
        <f>SUM(F208:F210)</f>
        <v>0</v>
      </c>
      <c r="G214" s="136">
        <f>SUM(G208:G210)</f>
        <v>0</v>
      </c>
      <c r="H214" s="136">
        <f>SUM(H208:H210)</f>
        <v>0</v>
      </c>
      <c r="I214" s="171">
        <f>SUM(I208:I210)</f>
        <v>0</v>
      </c>
    </row>
    <row r="215" spans="1:9" ht="14" thickTop="1" x14ac:dyDescent="0.25">
      <c r="A215" s="163"/>
      <c r="B215" s="163"/>
      <c r="C215" s="164"/>
      <c r="D215" s="164"/>
      <c r="E215" s="164"/>
      <c r="F215" s="124"/>
      <c r="G215" s="124"/>
      <c r="H215" s="124"/>
      <c r="I215" s="167"/>
    </row>
    <row r="216" spans="1:9" x14ac:dyDescent="0.25">
      <c r="A216" s="163"/>
      <c r="B216" s="163"/>
      <c r="C216" s="164"/>
      <c r="D216" s="164"/>
      <c r="E216" s="164"/>
      <c r="F216" s="124"/>
      <c r="G216" s="124"/>
      <c r="H216" s="124"/>
      <c r="I216" s="167"/>
    </row>
    <row r="217" spans="1:9" ht="15" x14ac:dyDescent="0.3">
      <c r="A217" s="168" t="s">
        <v>214</v>
      </c>
      <c r="B217" s="163"/>
      <c r="C217" s="164"/>
      <c r="D217" s="164"/>
      <c r="E217" s="164"/>
      <c r="F217" s="124"/>
      <c r="G217" s="167"/>
      <c r="H217" s="167"/>
      <c r="I217" s="167"/>
    </row>
    <row r="218" spans="1:9" x14ac:dyDescent="0.25">
      <c r="A218" s="163"/>
      <c r="B218" s="163"/>
      <c r="C218" s="164"/>
      <c r="D218" s="164"/>
      <c r="E218" s="164"/>
      <c r="F218" s="124"/>
      <c r="G218" s="167"/>
      <c r="H218" s="167"/>
      <c r="I218" s="167"/>
    </row>
    <row r="219" spans="1:9" x14ac:dyDescent="0.25">
      <c r="A219" s="164"/>
      <c r="B219" s="169" t="s">
        <v>215</v>
      </c>
      <c r="C219" s="170"/>
      <c r="D219" s="170"/>
      <c r="E219" s="170"/>
      <c r="F219" s="114"/>
      <c r="G219" s="115">
        <f t="shared" ref="G219:G221" si="26">(F219*TPS)+(F219*TVQ)</f>
        <v>0</v>
      </c>
      <c r="H219" s="116">
        <f t="shared" ref="H219:H221" si="27">(F219+G219)</f>
        <v>0</v>
      </c>
      <c r="I219" s="115">
        <f t="shared" ref="I219:I222" si="28">ROUND(F219+(G219/2),2)</f>
        <v>0</v>
      </c>
    </row>
    <row r="220" spans="1:9" x14ac:dyDescent="0.25">
      <c r="A220" s="164"/>
      <c r="B220" s="169" t="s">
        <v>211</v>
      </c>
      <c r="C220" s="170"/>
      <c r="D220" s="170"/>
      <c r="E220" s="170"/>
      <c r="F220" s="114"/>
      <c r="G220" s="115">
        <f t="shared" si="26"/>
        <v>0</v>
      </c>
      <c r="H220" s="116">
        <f t="shared" si="27"/>
        <v>0</v>
      </c>
      <c r="I220" s="115">
        <f t="shared" si="28"/>
        <v>0</v>
      </c>
    </row>
    <row r="221" spans="1:9" x14ac:dyDescent="0.25">
      <c r="A221" s="164"/>
      <c r="B221" s="169" t="s">
        <v>212</v>
      </c>
      <c r="C221" s="170"/>
      <c r="D221" s="170"/>
      <c r="E221" s="170"/>
      <c r="F221" s="114"/>
      <c r="G221" s="115">
        <f t="shared" si="26"/>
        <v>0</v>
      </c>
      <c r="H221" s="116">
        <f t="shared" si="27"/>
        <v>0</v>
      </c>
      <c r="I221" s="115">
        <f t="shared" si="28"/>
        <v>0</v>
      </c>
    </row>
    <row r="222" spans="1:9" x14ac:dyDescent="0.25">
      <c r="A222" s="164"/>
      <c r="B222" s="169" t="s">
        <v>216</v>
      </c>
      <c r="C222" s="170"/>
      <c r="D222" s="170"/>
      <c r="E222" s="170"/>
      <c r="F222" s="114"/>
      <c r="G222" s="115"/>
      <c r="H222" s="116"/>
      <c r="I222" s="115">
        <f t="shared" si="28"/>
        <v>0</v>
      </c>
    </row>
    <row r="223" spans="1:9" ht="14" thickBot="1" x14ac:dyDescent="0.3">
      <c r="A223" s="172" t="s">
        <v>217</v>
      </c>
      <c r="B223" s="173"/>
      <c r="C223" s="173"/>
      <c r="D223" s="173"/>
      <c r="E223" s="173"/>
      <c r="F223" s="136">
        <f>SUM(F219:F222)</f>
        <v>0</v>
      </c>
      <c r="G223" s="136">
        <f>SUM(G219:G222)</f>
        <v>0</v>
      </c>
      <c r="H223" s="136">
        <f>SUM(H219:H222)</f>
        <v>0</v>
      </c>
      <c r="I223" s="174">
        <f>SUM(I219:I222)</f>
        <v>0</v>
      </c>
    </row>
    <row r="224" spans="1:9" ht="14" thickTop="1" x14ac:dyDescent="0.25">
      <c r="A224" s="163"/>
      <c r="B224" s="164"/>
      <c r="C224" s="164"/>
      <c r="D224" s="164"/>
      <c r="E224" s="164"/>
      <c r="F224" s="124"/>
      <c r="G224" s="232"/>
      <c r="H224" s="232"/>
      <c r="I224" s="175"/>
    </row>
    <row r="225" spans="1:9" x14ac:dyDescent="0.25">
      <c r="A225" s="163"/>
      <c r="B225" s="164"/>
      <c r="C225" s="164"/>
      <c r="D225" s="164"/>
      <c r="E225" s="164"/>
      <c r="F225" s="124"/>
      <c r="G225" s="167"/>
      <c r="H225" s="176"/>
      <c r="I225" s="175"/>
    </row>
    <row r="226" spans="1:9" x14ac:dyDescent="0.25">
      <c r="A226" s="163"/>
      <c r="B226" s="164"/>
      <c r="C226" s="164"/>
      <c r="D226" s="164"/>
      <c r="E226" s="164"/>
      <c r="F226" s="124"/>
      <c r="G226" s="167"/>
      <c r="H226" s="167"/>
      <c r="I226" s="167"/>
    </row>
    <row r="227" spans="1:9" ht="14" thickBot="1" x14ac:dyDescent="0.3">
      <c r="A227" s="164"/>
      <c r="B227" s="164"/>
      <c r="C227" s="164"/>
      <c r="D227" s="164"/>
      <c r="E227" s="164"/>
      <c r="F227" s="163"/>
      <c r="G227" s="163"/>
      <c r="H227" s="163"/>
      <c r="I227" s="163"/>
    </row>
    <row r="228" spans="1:9" ht="14" thickBot="1" x14ac:dyDescent="0.3">
      <c r="A228" s="177" t="s">
        <v>218</v>
      </c>
      <c r="B228" s="178"/>
      <c r="C228" s="178"/>
      <c r="D228" s="178"/>
      <c r="E228" s="178"/>
      <c r="F228" s="178"/>
      <c r="G228" s="178"/>
      <c r="H228" s="178"/>
      <c r="I228" s="179">
        <f>I203-I214</f>
        <v>3007363.5547494404</v>
      </c>
    </row>
    <row r="229" spans="1:9" x14ac:dyDescent="0.25">
      <c r="A229" s="164"/>
      <c r="B229" s="164"/>
      <c r="C229" s="164"/>
      <c r="D229" s="164"/>
      <c r="E229" s="164"/>
      <c r="F229" s="164"/>
      <c r="G229" s="164"/>
      <c r="H229" s="164"/>
      <c r="I229" s="163"/>
    </row>
    <row r="230" spans="1:9" x14ac:dyDescent="0.25">
      <c r="A230" s="164"/>
      <c r="B230" s="164"/>
      <c r="C230" s="164"/>
      <c r="D230" s="164"/>
      <c r="E230" s="164"/>
      <c r="F230" s="164"/>
      <c r="G230" s="164"/>
      <c r="H230" s="164"/>
      <c r="I230" s="163"/>
    </row>
    <row r="231" spans="1:9" ht="14" thickBot="1" x14ac:dyDescent="0.3">
      <c r="A231" s="164"/>
      <c r="B231" s="164"/>
      <c r="C231" s="164"/>
      <c r="D231" s="164"/>
      <c r="E231" s="164"/>
      <c r="F231" s="164"/>
      <c r="G231" s="164"/>
      <c r="H231" s="164"/>
      <c r="I231" s="163"/>
    </row>
    <row r="232" spans="1:9" ht="14.5" thickBot="1" x14ac:dyDescent="0.35">
      <c r="A232" s="180" t="s">
        <v>219</v>
      </c>
      <c r="B232" s="181"/>
      <c r="C232" s="181"/>
      <c r="D232" s="181"/>
      <c r="E232" s="181"/>
      <c r="F232" s="181"/>
      <c r="G232" s="181"/>
      <c r="H232" s="181"/>
      <c r="I232" s="182">
        <f>I214+I223+I228</f>
        <v>3007363.5547494404</v>
      </c>
    </row>
    <row r="233" spans="1:9" x14ac:dyDescent="0.25">
      <c r="A233" s="164"/>
      <c r="B233" s="164"/>
      <c r="C233" s="164"/>
      <c r="D233" s="164"/>
      <c r="E233" s="164"/>
      <c r="F233" s="164"/>
      <c r="G233" s="164"/>
      <c r="H233" s="164"/>
      <c r="I233" s="164"/>
    </row>
    <row r="234" spans="1:9" ht="14" thickBot="1" x14ac:dyDescent="0.3">
      <c r="A234" s="164"/>
      <c r="B234" s="164"/>
      <c r="C234" s="164"/>
      <c r="D234" s="164"/>
      <c r="E234" s="164"/>
      <c r="F234" s="164"/>
      <c r="G234" s="164"/>
      <c r="H234" s="164"/>
      <c r="I234" s="164"/>
    </row>
    <row r="235" spans="1:9" ht="15.5" thickBot="1" x14ac:dyDescent="0.35">
      <c r="B235" s="164"/>
      <c r="C235" s="164"/>
      <c r="D235" s="161" t="s">
        <v>220</v>
      </c>
      <c r="E235" s="164"/>
      <c r="F235" s="164"/>
      <c r="G235" s="163" t="s">
        <v>221</v>
      </c>
      <c r="H235" s="164"/>
      <c r="I235" s="183">
        <f>I232-I185</f>
        <v>2769359.3547494402</v>
      </c>
    </row>
    <row r="236" spans="1:9" x14ac:dyDescent="0.25">
      <c r="A236" s="151"/>
      <c r="B236" s="79"/>
      <c r="C236" s="79"/>
      <c r="D236" s="79"/>
      <c r="E236" s="79"/>
      <c r="F236" s="150"/>
      <c r="G236" s="79"/>
      <c r="H236" s="152"/>
      <c r="I236" s="79"/>
    </row>
    <row r="237" spans="1:9" x14ac:dyDescent="0.25">
      <c r="A237" s="151"/>
      <c r="B237" s="79"/>
      <c r="C237" s="79"/>
      <c r="D237" s="79"/>
      <c r="E237" s="79"/>
      <c r="F237" s="150"/>
      <c r="G237" s="79"/>
      <c r="H237" s="152"/>
      <c r="I237" s="79"/>
    </row>
  </sheetData>
  <mergeCells count="9">
    <mergeCell ref="D92:G92"/>
    <mergeCell ref="D193:G193"/>
    <mergeCell ref="G224:H224"/>
    <mergeCell ref="F2:G2"/>
    <mergeCell ref="H2:I2"/>
    <mergeCell ref="H3:I3"/>
    <mergeCell ref="C5:H5"/>
    <mergeCell ref="C9:D9"/>
    <mergeCell ref="C10:D10"/>
  </mergeCells>
  <pageMargins left="0.7" right="0.7" top="0.75" bottom="0.75" header="0.3" footer="0.3"/>
  <pageSetup orientation="portrait" horizontalDpi="0" verticalDpi="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1E561-1217-45E0-AE09-07969C3787F3}">
  <dimension ref="A2:I237"/>
  <sheetViews>
    <sheetView workbookViewId="0">
      <selection activeCell="I21" sqref="I21"/>
    </sheetView>
  </sheetViews>
  <sheetFormatPr baseColWidth="10" defaultColWidth="11.453125" defaultRowHeight="13.5" x14ac:dyDescent="0.25"/>
  <cols>
    <col min="1" max="5" width="11.453125" style="42"/>
    <col min="6" max="7" width="11.90625" style="42" bestFit="1" customWidth="1"/>
    <col min="8" max="8" width="13.08984375" style="42" bestFit="1" customWidth="1"/>
    <col min="9" max="9" width="14.08984375" style="42" bestFit="1" customWidth="1"/>
    <col min="10" max="16384" width="11.453125" style="42"/>
  </cols>
  <sheetData>
    <row r="2" spans="1:9" x14ac:dyDescent="0.25">
      <c r="F2" s="233" t="s">
        <v>103</v>
      </c>
      <c r="G2" s="233"/>
      <c r="H2" s="234"/>
      <c r="I2" s="234"/>
    </row>
    <row r="3" spans="1:9" x14ac:dyDescent="0.25">
      <c r="F3" s="69"/>
      <c r="G3" s="69" t="s">
        <v>104</v>
      </c>
      <c r="H3" s="235"/>
      <c r="I3" s="235"/>
    </row>
    <row r="4" spans="1:9" ht="14.5" thickBot="1" x14ac:dyDescent="0.35">
      <c r="G4" s="70"/>
      <c r="H4" s="70"/>
      <c r="I4" s="71"/>
    </row>
    <row r="5" spans="1:9" ht="23.5" thickTop="1" thickBot="1" x14ac:dyDescent="0.5">
      <c r="A5" s="72"/>
      <c r="B5" s="72"/>
      <c r="C5" s="236" t="s">
        <v>105</v>
      </c>
      <c r="D5" s="237"/>
      <c r="E5" s="237"/>
      <c r="F5" s="237"/>
      <c r="G5" s="237"/>
      <c r="H5" s="238"/>
      <c r="I5" s="72"/>
    </row>
    <row r="6" spans="1:9" ht="14" thickTop="1" x14ac:dyDescent="0.25">
      <c r="A6" s="73"/>
      <c r="B6" s="74"/>
      <c r="C6" s="74"/>
      <c r="D6" s="74"/>
      <c r="E6" s="74"/>
      <c r="F6" s="74"/>
      <c r="G6" s="74"/>
      <c r="H6" s="74"/>
      <c r="I6" s="74"/>
    </row>
    <row r="7" spans="1:9" x14ac:dyDescent="0.25">
      <c r="A7" s="75" t="s">
        <v>106</v>
      </c>
      <c r="B7" s="74"/>
      <c r="C7" s="76"/>
      <c r="D7" s="76"/>
      <c r="E7" s="76"/>
      <c r="F7" s="76"/>
      <c r="G7" s="74"/>
      <c r="H7" s="77" t="s">
        <v>108</v>
      </c>
      <c r="I7" s="78"/>
    </row>
    <row r="8" spans="1:9" x14ac:dyDescent="0.25">
      <c r="A8" s="75" t="s">
        <v>109</v>
      </c>
      <c r="B8" s="79"/>
      <c r="C8" s="80"/>
      <c r="D8" s="81"/>
      <c r="E8" s="82"/>
      <c r="F8" s="82"/>
      <c r="G8" s="83"/>
      <c r="H8" s="83"/>
      <c r="I8" s="83"/>
    </row>
    <row r="9" spans="1:9" x14ac:dyDescent="0.25">
      <c r="A9" s="75" t="s">
        <v>110</v>
      </c>
      <c r="B9" s="79"/>
      <c r="C9" s="239"/>
      <c r="D9" s="239"/>
      <c r="E9" s="79"/>
      <c r="F9" s="79"/>
      <c r="G9" s="75" t="s">
        <v>111</v>
      </c>
      <c r="H9" s="84"/>
      <c r="I9" s="85">
        <f>'Calcul env. achat-construction'!B6</f>
        <v>10</v>
      </c>
    </row>
    <row r="10" spans="1:9" x14ac:dyDescent="0.25">
      <c r="A10" s="75" t="s">
        <v>112</v>
      </c>
      <c r="B10" s="79"/>
      <c r="C10" s="239"/>
      <c r="D10" s="239"/>
      <c r="E10" s="79"/>
      <c r="F10" s="79"/>
      <c r="G10" s="75" t="s">
        <v>113</v>
      </c>
      <c r="H10" s="84"/>
      <c r="I10" s="86">
        <f>'Calcul env. achat-construction'!B5-'Calcul env. achat-construction'!B6</f>
        <v>50</v>
      </c>
    </row>
    <row r="11" spans="1:9" x14ac:dyDescent="0.25">
      <c r="A11" s="75" t="s">
        <v>114</v>
      </c>
      <c r="D11" s="87"/>
      <c r="E11" s="79"/>
      <c r="F11" s="75"/>
      <c r="G11" s="75" t="s">
        <v>115</v>
      </c>
      <c r="H11" s="84"/>
      <c r="I11" s="88"/>
    </row>
    <row r="12" spans="1:9" x14ac:dyDescent="0.25">
      <c r="A12" s="75" t="s">
        <v>116</v>
      </c>
      <c r="B12" s="79"/>
      <c r="C12" s="79"/>
      <c r="D12" s="89"/>
      <c r="E12" s="79"/>
      <c r="F12" s="75"/>
      <c r="G12" s="75"/>
      <c r="H12" s="90"/>
      <c r="I12" s="90"/>
    </row>
    <row r="13" spans="1:9" x14ac:dyDescent="0.25">
      <c r="A13" s="75"/>
      <c r="B13" s="79"/>
      <c r="C13" s="79"/>
      <c r="D13" s="79"/>
      <c r="E13" s="79"/>
      <c r="F13" s="75"/>
      <c r="G13" s="75"/>
      <c r="H13" s="90"/>
      <c r="I13" s="90"/>
    </row>
    <row r="14" spans="1:9" ht="14" thickBot="1" x14ac:dyDescent="0.3">
      <c r="A14" s="75"/>
      <c r="B14" s="79"/>
      <c r="C14" s="79"/>
      <c r="D14" s="79"/>
      <c r="E14" s="79"/>
      <c r="F14" s="75"/>
      <c r="G14" s="75"/>
      <c r="H14" s="90"/>
      <c r="I14" s="90"/>
    </row>
    <row r="15" spans="1:9" ht="35" thickBot="1" x14ac:dyDescent="0.3">
      <c r="A15" s="91"/>
      <c r="B15" s="91"/>
      <c r="C15" s="91"/>
      <c r="D15" s="91"/>
      <c r="E15" s="91"/>
      <c r="F15" s="92" t="s">
        <v>117</v>
      </c>
      <c r="G15" s="93" t="s">
        <v>118</v>
      </c>
      <c r="H15" s="93" t="s">
        <v>119</v>
      </c>
      <c r="I15" s="93" t="s">
        <v>120</v>
      </c>
    </row>
    <row r="16" spans="1:9" ht="14" thickBot="1" x14ac:dyDescent="0.3">
      <c r="A16" s="91"/>
      <c r="B16" s="91"/>
      <c r="C16" s="91"/>
      <c r="D16" s="91"/>
      <c r="E16" s="91"/>
      <c r="F16" s="94"/>
      <c r="G16" s="91"/>
      <c r="H16" s="91"/>
      <c r="I16" s="95"/>
    </row>
    <row r="17" spans="1:9" x14ac:dyDescent="0.25">
      <c r="A17" s="91"/>
      <c r="B17" s="91"/>
      <c r="C17" s="91"/>
      <c r="D17" s="91"/>
      <c r="E17" s="91"/>
      <c r="F17" s="94"/>
      <c r="G17" s="96" t="s">
        <v>121</v>
      </c>
      <c r="H17" s="97">
        <v>0.05</v>
      </c>
      <c r="I17" s="95"/>
    </row>
    <row r="18" spans="1:9" ht="14" thickBot="1" x14ac:dyDescent="0.3">
      <c r="B18" s="79"/>
      <c r="C18" s="79"/>
      <c r="D18" s="79"/>
      <c r="E18" s="79"/>
      <c r="F18" s="98"/>
      <c r="G18" s="99" t="s">
        <v>122</v>
      </c>
      <c r="H18" s="100">
        <v>9.9750000000000005E-2</v>
      </c>
      <c r="I18" s="101"/>
    </row>
    <row r="19" spans="1:9" x14ac:dyDescent="0.25">
      <c r="A19" s="102"/>
      <c r="B19" s="79"/>
      <c r="C19" s="79"/>
      <c r="D19" s="79"/>
      <c r="E19" s="79"/>
      <c r="F19" s="98"/>
      <c r="G19" s="101"/>
      <c r="H19" s="103"/>
      <c r="I19" s="101"/>
    </row>
    <row r="20" spans="1:9" x14ac:dyDescent="0.25">
      <c r="A20" s="102" t="s">
        <v>123</v>
      </c>
      <c r="B20" s="79"/>
      <c r="C20" s="79"/>
      <c r="D20" s="79"/>
      <c r="E20" s="79"/>
      <c r="F20" s="98"/>
      <c r="G20" s="101"/>
      <c r="H20" s="103"/>
      <c r="I20" s="101"/>
    </row>
    <row r="21" spans="1:9" x14ac:dyDescent="0.25">
      <c r="A21" s="79"/>
      <c r="B21" s="91"/>
      <c r="C21" s="104" t="s">
        <v>124</v>
      </c>
      <c r="D21" s="91"/>
      <c r="E21" s="91"/>
      <c r="F21" s="105"/>
      <c r="G21" s="91"/>
      <c r="H21" s="91"/>
      <c r="I21" s="106">
        <f>'Calcul env. achat-construction'!B16</f>
        <v>2400905.9200000004</v>
      </c>
    </row>
    <row r="22" spans="1:9" x14ac:dyDescent="0.25">
      <c r="A22" s="79"/>
      <c r="B22" s="107" t="s">
        <v>125</v>
      </c>
      <c r="C22" s="104" t="s">
        <v>126</v>
      </c>
      <c r="D22" s="91"/>
      <c r="E22" s="91"/>
      <c r="F22" s="105"/>
      <c r="G22" s="91"/>
      <c r="H22" s="91"/>
      <c r="I22" s="108"/>
    </row>
    <row r="23" spans="1:9" x14ac:dyDescent="0.25">
      <c r="A23" s="79"/>
      <c r="B23" s="109" t="s">
        <v>127</v>
      </c>
      <c r="C23" s="104" t="s">
        <v>128</v>
      </c>
      <c r="D23" s="91"/>
      <c r="E23" s="91"/>
      <c r="F23" s="105"/>
      <c r="G23" s="91"/>
      <c r="H23" s="91"/>
      <c r="I23" s="108"/>
    </row>
    <row r="24" spans="1:9" ht="14" thickBot="1" x14ac:dyDescent="0.3">
      <c r="A24" s="79"/>
      <c r="B24" s="107" t="s">
        <v>129</v>
      </c>
      <c r="C24" s="104" t="s">
        <v>130</v>
      </c>
      <c r="D24" s="91"/>
      <c r="E24" s="91"/>
      <c r="F24" s="105"/>
      <c r="G24" s="91"/>
      <c r="H24" s="91"/>
      <c r="I24" s="110"/>
    </row>
    <row r="25" spans="1:9" ht="14" thickBot="1" x14ac:dyDescent="0.3">
      <c r="A25" s="79"/>
      <c r="B25" s="91"/>
      <c r="C25" s="104" t="s">
        <v>131</v>
      </c>
      <c r="D25" s="91"/>
      <c r="E25" s="91"/>
      <c r="F25" s="105"/>
      <c r="G25" s="91"/>
      <c r="H25" s="91"/>
      <c r="I25" s="111">
        <f>SUM(I21:I24)</f>
        <v>2400905.9200000004</v>
      </c>
    </row>
    <row r="26" spans="1:9" ht="14" thickBot="1" x14ac:dyDescent="0.3">
      <c r="A26" s="79"/>
      <c r="B26" s="91"/>
      <c r="C26" s="91"/>
      <c r="D26" s="91"/>
      <c r="E26" s="91"/>
      <c r="F26" s="105"/>
      <c r="G26" s="91"/>
      <c r="H26" s="91"/>
      <c r="I26" s="91"/>
    </row>
    <row r="27" spans="1:9" ht="14" thickBot="1" x14ac:dyDescent="0.3">
      <c r="A27" s="79"/>
      <c r="B27" s="91"/>
      <c r="C27" s="104" t="s">
        <v>132</v>
      </c>
      <c r="D27" s="91"/>
      <c r="E27" s="91"/>
      <c r="F27" s="105"/>
      <c r="G27" s="91"/>
      <c r="H27" s="91"/>
      <c r="I27" s="111">
        <f>I43</f>
        <v>0</v>
      </c>
    </row>
    <row r="28" spans="1:9" ht="14" thickBot="1" x14ac:dyDescent="0.3">
      <c r="A28" s="79"/>
      <c r="B28" s="91"/>
      <c r="C28" s="91"/>
      <c r="D28" s="91"/>
      <c r="E28" s="91"/>
      <c r="F28" s="105"/>
      <c r="G28" s="91"/>
      <c r="H28" s="91"/>
      <c r="I28" s="91"/>
    </row>
    <row r="29" spans="1:9" ht="14" thickBot="1" x14ac:dyDescent="0.3">
      <c r="A29" s="79"/>
      <c r="B29" s="91"/>
      <c r="C29" s="112" t="s">
        <v>133</v>
      </c>
      <c r="D29" s="112"/>
      <c r="E29" s="113"/>
      <c r="F29" s="105"/>
      <c r="G29" s="91"/>
      <c r="H29" s="91"/>
      <c r="I29" s="111">
        <f>MIN(I25,I27)</f>
        <v>0</v>
      </c>
    </row>
    <row r="30" spans="1:9" x14ac:dyDescent="0.25">
      <c r="A30" s="79"/>
      <c r="B30" s="91"/>
      <c r="C30" s="91"/>
      <c r="D30" s="91"/>
      <c r="E30" s="91"/>
      <c r="F30" s="105"/>
      <c r="G30" s="91"/>
      <c r="H30" s="91"/>
      <c r="I30" s="91"/>
    </row>
    <row r="31" spans="1:9" x14ac:dyDescent="0.25">
      <c r="A31" s="79"/>
      <c r="B31" s="91"/>
      <c r="C31" s="91"/>
      <c r="D31" s="91"/>
      <c r="E31" s="91"/>
      <c r="F31" s="105"/>
      <c r="G31" s="91"/>
      <c r="H31" s="91"/>
      <c r="I31" s="91"/>
    </row>
    <row r="32" spans="1:9" x14ac:dyDescent="0.25">
      <c r="A32" s="79"/>
      <c r="B32" s="91" t="s">
        <v>134</v>
      </c>
      <c r="C32" s="91"/>
      <c r="D32" s="91"/>
      <c r="E32" s="91"/>
      <c r="F32" s="114"/>
      <c r="G32" s="115">
        <f t="shared" ref="G32:G42" si="0">(F32*TPS)+(F32*TVQ)</f>
        <v>0</v>
      </c>
      <c r="H32" s="116">
        <f>(F32+G32)</f>
        <v>0</v>
      </c>
      <c r="I32" s="115">
        <f>ROUND(F32+(G32/2),2)</f>
        <v>0</v>
      </c>
    </row>
    <row r="33" spans="1:9" x14ac:dyDescent="0.25">
      <c r="A33" s="79"/>
      <c r="B33" s="91" t="s">
        <v>135</v>
      </c>
      <c r="C33" s="91"/>
      <c r="D33" s="91"/>
      <c r="E33" s="91"/>
      <c r="F33" s="117"/>
      <c r="G33" s="115">
        <f t="shared" si="0"/>
        <v>0</v>
      </c>
      <c r="H33" s="116">
        <f t="shared" ref="H33:H42" si="1">(F33+G33)</f>
        <v>0</v>
      </c>
      <c r="I33" s="115">
        <f t="shared" ref="I33:I42" si="2">ROUND(F33+(G33/2),2)</f>
        <v>0</v>
      </c>
    </row>
    <row r="34" spans="1:9" x14ac:dyDescent="0.25">
      <c r="A34" s="79"/>
      <c r="B34" s="91" t="s">
        <v>136</v>
      </c>
      <c r="C34" s="91"/>
      <c r="D34" s="91"/>
      <c r="E34" s="91"/>
      <c r="F34" s="117"/>
      <c r="G34" s="115">
        <f t="shared" si="0"/>
        <v>0</v>
      </c>
      <c r="H34" s="116">
        <f t="shared" si="1"/>
        <v>0</v>
      </c>
      <c r="I34" s="115">
        <f t="shared" si="2"/>
        <v>0</v>
      </c>
    </row>
    <row r="35" spans="1:9" x14ac:dyDescent="0.25">
      <c r="A35" s="79"/>
      <c r="B35" s="91" t="s">
        <v>137</v>
      </c>
      <c r="C35" s="91"/>
      <c r="D35" s="91"/>
      <c r="E35" s="91"/>
      <c r="F35" s="117"/>
      <c r="G35" s="115">
        <f t="shared" si="0"/>
        <v>0</v>
      </c>
      <c r="H35" s="116">
        <f t="shared" si="1"/>
        <v>0</v>
      </c>
      <c r="I35" s="115">
        <f t="shared" si="2"/>
        <v>0</v>
      </c>
    </row>
    <row r="36" spans="1:9" x14ac:dyDescent="0.25">
      <c r="A36" s="79"/>
      <c r="B36" s="91" t="s">
        <v>138</v>
      </c>
      <c r="C36" s="91"/>
      <c r="D36" s="91"/>
      <c r="E36" s="91"/>
      <c r="F36" s="117"/>
      <c r="G36" s="115">
        <f t="shared" si="0"/>
        <v>0</v>
      </c>
      <c r="H36" s="116">
        <f t="shared" si="1"/>
        <v>0</v>
      </c>
      <c r="I36" s="115">
        <f t="shared" si="2"/>
        <v>0</v>
      </c>
    </row>
    <row r="37" spans="1:9" x14ac:dyDescent="0.25">
      <c r="A37" s="79"/>
      <c r="B37" s="91" t="s">
        <v>139</v>
      </c>
      <c r="C37" s="91"/>
      <c r="D37" s="91"/>
      <c r="E37" s="91"/>
      <c r="F37" s="117"/>
      <c r="G37" s="115">
        <f t="shared" si="0"/>
        <v>0</v>
      </c>
      <c r="H37" s="116">
        <f t="shared" si="1"/>
        <v>0</v>
      </c>
      <c r="I37" s="115">
        <f t="shared" si="2"/>
        <v>0</v>
      </c>
    </row>
    <row r="38" spans="1:9" x14ac:dyDescent="0.25">
      <c r="A38" s="79"/>
      <c r="B38" s="91" t="s">
        <v>140</v>
      </c>
      <c r="C38" s="91"/>
      <c r="D38" s="91"/>
      <c r="E38" s="91"/>
      <c r="F38" s="117"/>
      <c r="G38" s="115">
        <f t="shared" si="0"/>
        <v>0</v>
      </c>
      <c r="H38" s="116">
        <f t="shared" si="1"/>
        <v>0</v>
      </c>
      <c r="I38" s="115">
        <f t="shared" si="2"/>
        <v>0</v>
      </c>
    </row>
    <row r="39" spans="1:9" x14ac:dyDescent="0.25">
      <c r="A39" s="79"/>
      <c r="B39" s="91" t="s">
        <v>141</v>
      </c>
      <c r="C39" s="91"/>
      <c r="D39" s="91"/>
      <c r="E39" s="91"/>
      <c r="F39" s="117"/>
      <c r="G39" s="115">
        <f t="shared" si="0"/>
        <v>0</v>
      </c>
      <c r="H39" s="116">
        <f t="shared" si="1"/>
        <v>0</v>
      </c>
      <c r="I39" s="115">
        <f t="shared" si="2"/>
        <v>0</v>
      </c>
    </row>
    <row r="40" spans="1:9" x14ac:dyDescent="0.25">
      <c r="A40" s="79"/>
      <c r="B40" s="91" t="s">
        <v>142</v>
      </c>
      <c r="C40" s="118"/>
      <c r="D40" s="119"/>
      <c r="E40" s="91"/>
      <c r="F40" s="117"/>
      <c r="G40" s="115">
        <f t="shared" si="0"/>
        <v>0</v>
      </c>
      <c r="H40" s="116">
        <f t="shared" si="1"/>
        <v>0</v>
      </c>
      <c r="I40" s="115">
        <f t="shared" si="2"/>
        <v>0</v>
      </c>
    </row>
    <row r="41" spans="1:9" x14ac:dyDescent="0.25">
      <c r="A41" s="79"/>
      <c r="B41" s="91" t="s">
        <v>142</v>
      </c>
      <c r="C41" s="118"/>
      <c r="D41" s="119"/>
      <c r="E41" s="91"/>
      <c r="F41" s="117"/>
      <c r="G41" s="115">
        <f t="shared" ref="G41" si="3">(F41*TPS)+(F41*TVQ)</f>
        <v>0</v>
      </c>
      <c r="H41" s="116">
        <f t="shared" si="1"/>
        <v>0</v>
      </c>
      <c r="I41" s="115">
        <f t="shared" si="2"/>
        <v>0</v>
      </c>
    </row>
    <row r="42" spans="1:9" x14ac:dyDescent="0.25">
      <c r="A42" s="79"/>
      <c r="B42" s="91" t="s">
        <v>142</v>
      </c>
      <c r="C42" s="120" t="s">
        <v>143</v>
      </c>
      <c r="D42" s="121"/>
      <c r="E42" s="91"/>
      <c r="F42" s="114"/>
      <c r="G42" s="115">
        <f t="shared" si="0"/>
        <v>0</v>
      </c>
      <c r="H42" s="116">
        <f t="shared" si="1"/>
        <v>0</v>
      </c>
      <c r="I42" s="115">
        <f t="shared" si="2"/>
        <v>0</v>
      </c>
    </row>
    <row r="43" spans="1:9" ht="14" thickBot="1" x14ac:dyDescent="0.3">
      <c r="A43" s="75" t="s">
        <v>144</v>
      </c>
      <c r="B43" s="91"/>
      <c r="C43" s="91"/>
      <c r="D43" s="91"/>
      <c r="E43" s="91"/>
      <c r="F43" s="122"/>
      <c r="G43" s="122">
        <f>SUM(G32:G42)</f>
        <v>0</v>
      </c>
      <c r="H43" s="122">
        <f>SUM(H32:H42)</f>
        <v>0</v>
      </c>
      <c r="I43" s="123">
        <f>SUM(I32:I42)</f>
        <v>0</v>
      </c>
    </row>
    <row r="44" spans="1:9" ht="14" thickTop="1" x14ac:dyDescent="0.25">
      <c r="A44" s="75"/>
      <c r="B44" s="79"/>
      <c r="C44" s="79"/>
      <c r="D44" s="79"/>
      <c r="E44" s="79"/>
      <c r="F44" s="124"/>
      <c r="G44" s="124"/>
      <c r="H44" s="125" t="s">
        <v>145</v>
      </c>
      <c r="I44" s="124">
        <f>I25-I43</f>
        <v>2400905.9200000004</v>
      </c>
    </row>
    <row r="45" spans="1:9" x14ac:dyDescent="0.25">
      <c r="A45" s="75"/>
      <c r="B45" s="79"/>
      <c r="C45" s="79"/>
      <c r="D45" s="79"/>
      <c r="E45" s="79"/>
      <c r="F45" s="124"/>
      <c r="G45" s="124"/>
      <c r="H45" s="124"/>
      <c r="I45" s="124"/>
    </row>
    <row r="46" spans="1:9" x14ac:dyDescent="0.25">
      <c r="A46" s="75"/>
      <c r="B46" s="79"/>
      <c r="C46" s="79"/>
      <c r="D46" s="79"/>
      <c r="E46" s="79"/>
      <c r="F46" s="124"/>
      <c r="G46" s="124"/>
      <c r="H46" s="124"/>
      <c r="I46" s="124"/>
    </row>
    <row r="47" spans="1:9" x14ac:dyDescent="0.25">
      <c r="A47" s="102" t="s">
        <v>146</v>
      </c>
      <c r="B47" s="79"/>
      <c r="C47" s="79"/>
      <c r="D47" s="79"/>
      <c r="E47" s="79"/>
      <c r="F47" s="126"/>
      <c r="G47" s="127"/>
      <c r="H47" s="101"/>
      <c r="I47" s="101"/>
    </row>
    <row r="48" spans="1:9" x14ac:dyDescent="0.25">
      <c r="A48" s="79"/>
      <c r="B48" s="91"/>
      <c r="C48" s="104" t="s">
        <v>147</v>
      </c>
      <c r="D48" s="91"/>
      <c r="E48" s="91"/>
      <c r="F48" s="128"/>
      <c r="G48" s="129"/>
      <c r="H48" s="129"/>
      <c r="I48" s="106">
        <f>'Calcul env. achat-construction'!B24</f>
        <v>137516</v>
      </c>
    </row>
    <row r="49" spans="1:9" x14ac:dyDescent="0.25">
      <c r="A49" s="79"/>
      <c r="B49" s="107" t="s">
        <v>125</v>
      </c>
      <c r="C49" s="104" t="s">
        <v>126</v>
      </c>
      <c r="D49" s="91"/>
      <c r="E49" s="91"/>
      <c r="F49" s="105"/>
      <c r="G49" s="91"/>
      <c r="H49" s="91"/>
      <c r="I49" s="108"/>
    </row>
    <row r="50" spans="1:9" x14ac:dyDescent="0.25">
      <c r="A50" s="79"/>
      <c r="B50" s="109" t="s">
        <v>127</v>
      </c>
      <c r="C50" s="104" t="s">
        <v>128</v>
      </c>
      <c r="D50" s="91"/>
      <c r="E50" s="91"/>
      <c r="F50" s="105"/>
      <c r="G50" s="91"/>
      <c r="H50" s="91"/>
      <c r="I50" s="108"/>
    </row>
    <row r="51" spans="1:9" ht="14" thickBot="1" x14ac:dyDescent="0.3">
      <c r="A51" s="79"/>
      <c r="B51" s="107" t="s">
        <v>129</v>
      </c>
      <c r="C51" s="104" t="s">
        <v>130</v>
      </c>
      <c r="D51" s="91"/>
      <c r="E51" s="91"/>
      <c r="F51" s="105"/>
      <c r="G51" s="91"/>
      <c r="H51" s="91"/>
      <c r="I51" s="110"/>
    </row>
    <row r="52" spans="1:9" ht="14" thickBot="1" x14ac:dyDescent="0.3">
      <c r="A52" s="79"/>
      <c r="B52" s="91"/>
      <c r="C52" s="104" t="s">
        <v>131</v>
      </c>
      <c r="D52" s="91"/>
      <c r="E52" s="91"/>
      <c r="F52" s="105"/>
      <c r="G52" s="91"/>
      <c r="H52" s="91"/>
      <c r="I52" s="111">
        <f>SUM(I48:I51)</f>
        <v>137516</v>
      </c>
    </row>
    <row r="53" spans="1:9" ht="14" thickBot="1" x14ac:dyDescent="0.3">
      <c r="A53" s="79"/>
      <c r="B53" s="91"/>
      <c r="C53" s="91"/>
      <c r="D53" s="91"/>
      <c r="E53" s="91"/>
      <c r="F53" s="105"/>
      <c r="G53" s="91"/>
      <c r="H53" s="91"/>
      <c r="I53" s="91"/>
    </row>
    <row r="54" spans="1:9" ht="14" thickBot="1" x14ac:dyDescent="0.3">
      <c r="A54" s="79"/>
      <c r="B54" s="91"/>
      <c r="C54" s="104" t="s">
        <v>132</v>
      </c>
      <c r="D54" s="91"/>
      <c r="E54" s="91"/>
      <c r="F54" s="105"/>
      <c r="G54" s="91"/>
      <c r="H54" s="91"/>
      <c r="I54" s="111">
        <f>I67</f>
        <v>113533.67</v>
      </c>
    </row>
    <row r="55" spans="1:9" ht="14" thickBot="1" x14ac:dyDescent="0.3">
      <c r="A55" s="79"/>
      <c r="B55" s="91"/>
      <c r="C55" s="91"/>
      <c r="D55" s="91"/>
      <c r="E55" s="91"/>
      <c r="F55" s="105"/>
      <c r="G55" s="91"/>
      <c r="H55" s="91"/>
      <c r="I55" s="91"/>
    </row>
    <row r="56" spans="1:9" ht="14" thickBot="1" x14ac:dyDescent="0.3">
      <c r="A56" s="79"/>
      <c r="B56" s="91"/>
      <c r="C56" s="112" t="s">
        <v>148</v>
      </c>
      <c r="D56" s="112"/>
      <c r="E56" s="113"/>
      <c r="F56" s="105"/>
      <c r="G56" s="91"/>
      <c r="H56" s="91"/>
      <c r="I56" s="111">
        <f>MIN(I52,I54)</f>
        <v>113533.67</v>
      </c>
    </row>
    <row r="57" spans="1:9" x14ac:dyDescent="0.25">
      <c r="A57" s="79"/>
      <c r="B57" s="91"/>
      <c r="C57" s="130"/>
      <c r="D57" s="91"/>
      <c r="E57" s="91"/>
      <c r="F57" s="128"/>
      <c r="G57" s="129"/>
      <c r="H57" s="129"/>
      <c r="I57" s="131"/>
    </row>
    <row r="58" spans="1:9" x14ac:dyDescent="0.25">
      <c r="A58" s="79"/>
      <c r="B58" s="91"/>
      <c r="C58" s="130"/>
      <c r="D58" s="91"/>
      <c r="E58" s="91"/>
      <c r="F58" s="128"/>
      <c r="G58" s="129"/>
      <c r="H58" s="129"/>
      <c r="I58" s="131"/>
    </row>
    <row r="59" spans="1:9" x14ac:dyDescent="0.25">
      <c r="A59" s="79"/>
      <c r="B59" s="91" t="s">
        <v>149</v>
      </c>
      <c r="C59" s="91"/>
      <c r="D59" s="132"/>
      <c r="E59" s="91"/>
      <c r="F59" s="114">
        <f>Mobilier!D8</f>
        <v>22375</v>
      </c>
      <c r="G59" s="115">
        <f t="shared" ref="G59:G66" si="4">(F59*TPS)+(F59*TVQ)</f>
        <v>3350.65625</v>
      </c>
      <c r="H59" s="116">
        <f>(F59+G59)</f>
        <v>25725.65625</v>
      </c>
      <c r="I59" s="115">
        <f>ROUND(F59+(G59/2),2)</f>
        <v>24050.33</v>
      </c>
    </row>
    <row r="60" spans="1:9" x14ac:dyDescent="0.25">
      <c r="A60" s="79"/>
      <c r="B60" s="91" t="s">
        <v>150</v>
      </c>
      <c r="C60" s="91"/>
      <c r="D60" s="91"/>
      <c r="E60" s="91"/>
      <c r="F60" s="114">
        <f>Mobilier!D19</f>
        <v>30000</v>
      </c>
      <c r="G60" s="115">
        <f t="shared" si="4"/>
        <v>4492.5</v>
      </c>
      <c r="H60" s="116">
        <f t="shared" ref="H60:H66" si="5">(F60+G60)</f>
        <v>34492.5</v>
      </c>
      <c r="I60" s="115">
        <f t="shared" ref="I60:I66" si="6">ROUND(F60+(G60/2),2)</f>
        <v>32246.25</v>
      </c>
    </row>
    <row r="61" spans="1:9" x14ac:dyDescent="0.25">
      <c r="A61" s="79"/>
      <c r="B61" s="91" t="s">
        <v>151</v>
      </c>
      <c r="C61" s="91"/>
      <c r="D61" s="91"/>
      <c r="E61" s="91"/>
      <c r="F61" s="114">
        <f>Mobilier!D22</f>
        <v>1250</v>
      </c>
      <c r="G61" s="115">
        <f t="shared" si="4"/>
        <v>187.1875</v>
      </c>
      <c r="H61" s="116">
        <f t="shared" si="5"/>
        <v>1437.1875</v>
      </c>
      <c r="I61" s="115">
        <f t="shared" si="6"/>
        <v>1343.59</v>
      </c>
    </row>
    <row r="62" spans="1:9" x14ac:dyDescent="0.25">
      <c r="A62" s="79"/>
      <c r="B62" s="91" t="s">
        <v>152</v>
      </c>
      <c r="C62" s="91"/>
      <c r="D62" s="91"/>
      <c r="E62" s="91"/>
      <c r="F62" s="114">
        <f>Mobilier!D26</f>
        <v>2500</v>
      </c>
      <c r="G62" s="115">
        <f t="shared" si="4"/>
        <v>374.375</v>
      </c>
      <c r="H62" s="116">
        <f t="shared" si="5"/>
        <v>2874.375</v>
      </c>
      <c r="I62" s="115">
        <f t="shared" si="6"/>
        <v>2687.19</v>
      </c>
    </row>
    <row r="63" spans="1:9" x14ac:dyDescent="0.25">
      <c r="A63" s="79"/>
      <c r="B63" s="91" t="s">
        <v>99</v>
      </c>
      <c r="C63" s="91"/>
      <c r="D63" s="91"/>
      <c r="E63" s="91"/>
      <c r="F63" s="114">
        <f>Mobilier!D29</f>
        <v>25500</v>
      </c>
      <c r="G63" s="115">
        <f t="shared" si="4"/>
        <v>3818.625</v>
      </c>
      <c r="H63" s="116">
        <f t="shared" si="5"/>
        <v>29318.625</v>
      </c>
      <c r="I63" s="115">
        <f t="shared" si="6"/>
        <v>27409.31</v>
      </c>
    </row>
    <row r="64" spans="1:9" x14ac:dyDescent="0.25">
      <c r="A64" s="79"/>
      <c r="B64" s="91" t="s">
        <v>153</v>
      </c>
      <c r="C64" s="91"/>
      <c r="D64" s="91"/>
      <c r="E64" s="91"/>
      <c r="F64" s="114">
        <f>Mobilier!D32</f>
        <v>24000</v>
      </c>
      <c r="G64" s="115">
        <f t="shared" si="4"/>
        <v>3594</v>
      </c>
      <c r="H64" s="116">
        <f t="shared" si="5"/>
        <v>27594</v>
      </c>
      <c r="I64" s="115">
        <f t="shared" si="6"/>
        <v>25797</v>
      </c>
    </row>
    <row r="65" spans="1:9" x14ac:dyDescent="0.25">
      <c r="A65" s="79"/>
      <c r="B65" s="91" t="s">
        <v>142</v>
      </c>
      <c r="C65" s="133"/>
      <c r="D65" s="119"/>
      <c r="E65" s="91"/>
      <c r="F65" s="114"/>
      <c r="G65" s="115">
        <f t="shared" si="4"/>
        <v>0</v>
      </c>
      <c r="H65" s="116">
        <f t="shared" si="5"/>
        <v>0</v>
      </c>
      <c r="I65" s="115">
        <f t="shared" si="6"/>
        <v>0</v>
      </c>
    </row>
    <row r="66" spans="1:9" x14ac:dyDescent="0.25">
      <c r="A66" s="79"/>
      <c r="B66" s="91" t="s">
        <v>154</v>
      </c>
      <c r="C66" s="134"/>
      <c r="D66" s="135"/>
      <c r="E66" s="91"/>
      <c r="F66" s="114"/>
      <c r="G66" s="115">
        <f t="shared" si="4"/>
        <v>0</v>
      </c>
      <c r="H66" s="116">
        <f t="shared" si="5"/>
        <v>0</v>
      </c>
      <c r="I66" s="115">
        <f t="shared" si="6"/>
        <v>0</v>
      </c>
    </row>
    <row r="67" spans="1:9" ht="14" thickBot="1" x14ac:dyDescent="0.3">
      <c r="A67" s="75" t="s">
        <v>155</v>
      </c>
      <c r="B67" s="79"/>
      <c r="C67" s="79"/>
      <c r="D67" s="79"/>
      <c r="E67" s="79"/>
      <c r="F67" s="136"/>
      <c r="G67" s="136">
        <f>SUM(G59:G66)</f>
        <v>15817.34375</v>
      </c>
      <c r="H67" s="136">
        <f>SUM(H59:H66)</f>
        <v>121442.34375</v>
      </c>
      <c r="I67" s="137">
        <f>SUM(I59:I66)</f>
        <v>113533.67</v>
      </c>
    </row>
    <row r="68" spans="1:9" ht="14" thickTop="1" x14ac:dyDescent="0.25">
      <c r="A68" s="75"/>
      <c r="B68" s="79"/>
      <c r="C68" s="79"/>
      <c r="D68" s="79"/>
      <c r="E68" s="79"/>
      <c r="F68" s="124"/>
      <c r="G68" s="124"/>
      <c r="H68" s="125" t="s">
        <v>145</v>
      </c>
      <c r="I68" s="124">
        <f>I52-I67</f>
        <v>23982.33</v>
      </c>
    </row>
    <row r="69" spans="1:9" x14ac:dyDescent="0.25">
      <c r="A69" s="75"/>
      <c r="B69" s="79"/>
      <c r="C69" s="79"/>
      <c r="D69" s="79"/>
      <c r="E69" s="79"/>
      <c r="F69" s="124"/>
      <c r="G69" s="124"/>
      <c r="H69" s="124"/>
      <c r="I69" s="124"/>
    </row>
    <row r="70" spans="1:9" x14ac:dyDescent="0.25">
      <c r="A70" s="75"/>
      <c r="B70" s="79"/>
      <c r="C70" s="79"/>
      <c r="D70" s="79"/>
      <c r="E70" s="79"/>
      <c r="F70" s="124"/>
      <c r="G70" s="124"/>
      <c r="H70" s="124"/>
      <c r="I70" s="124"/>
    </row>
    <row r="71" spans="1:9" x14ac:dyDescent="0.25">
      <c r="A71" s="75"/>
      <c r="B71" s="79"/>
      <c r="C71" s="79"/>
      <c r="D71" s="79"/>
      <c r="E71" s="79"/>
      <c r="F71" s="124"/>
      <c r="G71" s="124"/>
      <c r="H71" s="124"/>
      <c r="I71" s="124"/>
    </row>
    <row r="72" spans="1:9" x14ac:dyDescent="0.25">
      <c r="A72" s="102" t="s">
        <v>156</v>
      </c>
      <c r="B72" s="79"/>
      <c r="C72" s="79"/>
      <c r="D72" s="79"/>
      <c r="E72" s="79"/>
      <c r="F72" s="138"/>
      <c r="G72" s="124"/>
      <c r="H72" s="101"/>
      <c r="I72" s="101"/>
    </row>
    <row r="73" spans="1:9" x14ac:dyDescent="0.25">
      <c r="A73" s="79"/>
      <c r="B73" s="91"/>
      <c r="C73" s="104" t="s">
        <v>157</v>
      </c>
      <c r="D73" s="91"/>
      <c r="E73" s="91"/>
      <c r="F73" s="91"/>
      <c r="G73" s="129"/>
      <c r="H73" s="129"/>
      <c r="I73" s="106">
        <f>'Calcul env. achat-construction'!B26</f>
        <v>50760</v>
      </c>
    </row>
    <row r="74" spans="1:9" x14ac:dyDescent="0.25">
      <c r="A74" s="79"/>
      <c r="B74" s="107" t="s">
        <v>125</v>
      </c>
      <c r="C74" s="104" t="s">
        <v>158</v>
      </c>
      <c r="D74" s="91"/>
      <c r="E74" s="91"/>
      <c r="F74" s="91"/>
      <c r="G74" s="129"/>
      <c r="H74" s="129"/>
      <c r="I74" s="108"/>
    </row>
    <row r="75" spans="1:9" x14ac:dyDescent="0.25">
      <c r="A75" s="79"/>
      <c r="B75" s="109" t="s">
        <v>127</v>
      </c>
      <c r="C75" s="104" t="s">
        <v>128</v>
      </c>
      <c r="D75" s="91"/>
      <c r="E75" s="91"/>
      <c r="F75" s="91"/>
      <c r="G75" s="129"/>
      <c r="H75" s="129"/>
      <c r="I75" s="108"/>
    </row>
    <row r="76" spans="1:9" ht="14" thickBot="1" x14ac:dyDescent="0.3">
      <c r="A76" s="79"/>
      <c r="B76" s="107" t="s">
        <v>129</v>
      </c>
      <c r="C76" s="104" t="s">
        <v>159</v>
      </c>
      <c r="D76" s="91"/>
      <c r="E76" s="91"/>
      <c r="F76" s="91"/>
      <c r="G76" s="129"/>
      <c r="H76" s="129"/>
      <c r="I76" s="110"/>
    </row>
    <row r="77" spans="1:9" ht="14" thickBot="1" x14ac:dyDescent="0.3">
      <c r="A77" s="79"/>
      <c r="B77" s="91"/>
      <c r="C77" s="104" t="s">
        <v>131</v>
      </c>
      <c r="D77" s="91"/>
      <c r="E77" s="91"/>
      <c r="F77" s="91"/>
      <c r="G77" s="129"/>
      <c r="H77" s="129"/>
      <c r="I77" s="111">
        <f>SUM(I73:I76)</f>
        <v>50760</v>
      </c>
    </row>
    <row r="78" spans="1:9" ht="14" thickBot="1" x14ac:dyDescent="0.3">
      <c r="A78" s="79"/>
      <c r="B78" s="91"/>
      <c r="C78" s="130"/>
      <c r="D78" s="91"/>
      <c r="E78" s="91"/>
      <c r="F78" s="91"/>
      <c r="G78" s="129"/>
      <c r="H78" s="129"/>
      <c r="I78" s="131"/>
    </row>
    <row r="79" spans="1:9" ht="14" thickBot="1" x14ac:dyDescent="0.3">
      <c r="A79" s="79"/>
      <c r="B79" s="91"/>
      <c r="C79" s="104" t="s">
        <v>132</v>
      </c>
      <c r="D79" s="91"/>
      <c r="E79" s="91"/>
      <c r="F79" s="105"/>
      <c r="G79" s="91"/>
      <c r="H79" s="91"/>
      <c r="I79" s="111">
        <f>I87</f>
        <v>0</v>
      </c>
    </row>
    <row r="80" spans="1:9" ht="14" thickBot="1" x14ac:dyDescent="0.3">
      <c r="A80" s="79"/>
      <c r="B80" s="91"/>
      <c r="C80" s="91"/>
      <c r="D80" s="91"/>
      <c r="E80" s="91"/>
      <c r="F80" s="105"/>
      <c r="G80" s="91"/>
      <c r="H80" s="91"/>
      <c r="I80" s="91"/>
    </row>
    <row r="81" spans="1:9" ht="14" thickBot="1" x14ac:dyDescent="0.3">
      <c r="A81" s="79"/>
      <c r="B81" s="91"/>
      <c r="C81" s="112" t="s">
        <v>160</v>
      </c>
      <c r="D81" s="112"/>
      <c r="E81" s="113"/>
      <c r="F81" s="105"/>
      <c r="G81" s="91"/>
      <c r="H81" s="91"/>
      <c r="I81" s="111">
        <f>MIN(I77,I79)</f>
        <v>0</v>
      </c>
    </row>
    <row r="82" spans="1:9" x14ac:dyDescent="0.25">
      <c r="A82" s="79"/>
      <c r="B82" s="91"/>
      <c r="C82" s="130"/>
      <c r="D82" s="91"/>
      <c r="E82" s="91"/>
      <c r="F82" s="91"/>
      <c r="G82" s="129"/>
      <c r="H82" s="129"/>
      <c r="I82" s="131"/>
    </row>
    <row r="83" spans="1:9" x14ac:dyDescent="0.25">
      <c r="A83" s="79"/>
      <c r="B83" s="91"/>
      <c r="C83" s="91"/>
      <c r="D83" s="91"/>
      <c r="E83" s="91"/>
      <c r="F83" s="91"/>
      <c r="G83" s="129"/>
      <c r="H83" s="129"/>
      <c r="I83" s="91"/>
    </row>
    <row r="84" spans="1:9" x14ac:dyDescent="0.25">
      <c r="A84" s="79"/>
      <c r="B84" s="91" t="s">
        <v>161</v>
      </c>
      <c r="C84" s="91"/>
      <c r="D84" s="91"/>
      <c r="E84" s="91"/>
      <c r="F84" s="114"/>
      <c r="G84" s="115">
        <f>(F84*TPS)+(F84*TVQ)</f>
        <v>0</v>
      </c>
      <c r="H84" s="116">
        <f>(F84+G84)</f>
        <v>0</v>
      </c>
      <c r="I84" s="115">
        <f>ROUND(F84+(G84/2),2)</f>
        <v>0</v>
      </c>
    </row>
    <row r="85" spans="1:9" x14ac:dyDescent="0.25">
      <c r="A85" s="79"/>
      <c r="B85" s="91" t="s">
        <v>142</v>
      </c>
      <c r="C85" s="133"/>
      <c r="D85" s="119"/>
      <c r="E85" s="91"/>
      <c r="F85" s="114"/>
      <c r="G85" s="115">
        <f>(F85*TPS)+(F85*TVQ)</f>
        <v>0</v>
      </c>
      <c r="H85" s="116">
        <f t="shared" ref="H85:H86" si="7">(F85+G85)</f>
        <v>0</v>
      </c>
      <c r="I85" s="115">
        <f t="shared" ref="I85:I86" si="8">ROUND(F85+(G85/2),2)</f>
        <v>0</v>
      </c>
    </row>
    <row r="86" spans="1:9" x14ac:dyDescent="0.25">
      <c r="A86" s="79"/>
      <c r="B86" s="91" t="s">
        <v>154</v>
      </c>
      <c r="C86" s="134"/>
      <c r="D86" s="135"/>
      <c r="E86" s="91"/>
      <c r="F86" s="114"/>
      <c r="G86" s="115">
        <f>(F86*TPS)+(F86*TVQ)</f>
        <v>0</v>
      </c>
      <c r="H86" s="116">
        <f t="shared" si="7"/>
        <v>0</v>
      </c>
      <c r="I86" s="115">
        <f t="shared" si="8"/>
        <v>0</v>
      </c>
    </row>
    <row r="87" spans="1:9" ht="14" thickBot="1" x14ac:dyDescent="0.3">
      <c r="A87" s="75" t="s">
        <v>162</v>
      </c>
      <c r="B87" s="79"/>
      <c r="C87" s="79"/>
      <c r="D87" s="79"/>
      <c r="E87" s="79"/>
      <c r="F87" s="136"/>
      <c r="G87" s="136">
        <f>SUM(G84:G86)</f>
        <v>0</v>
      </c>
      <c r="H87" s="136">
        <f>SUM(H84:H86)</f>
        <v>0</v>
      </c>
      <c r="I87" s="137">
        <f>SUM(I84:I86)</f>
        <v>0</v>
      </c>
    </row>
    <row r="88" spans="1:9" ht="14" thickTop="1" x14ac:dyDescent="0.25">
      <c r="A88" s="75"/>
      <c r="B88" s="79"/>
      <c r="C88" s="79"/>
      <c r="D88" s="79"/>
      <c r="E88" s="79"/>
      <c r="F88" s="124"/>
      <c r="G88" s="124"/>
      <c r="H88" s="125" t="s">
        <v>145</v>
      </c>
      <c r="I88" s="124">
        <f>I77-I87</f>
        <v>50760</v>
      </c>
    </row>
    <row r="89" spans="1:9" x14ac:dyDescent="0.25">
      <c r="A89" s="75"/>
      <c r="B89" s="79"/>
      <c r="C89" s="79"/>
      <c r="D89" s="79"/>
      <c r="E89" s="79"/>
      <c r="F89" s="124"/>
      <c r="G89" s="124"/>
      <c r="H89" s="124"/>
      <c r="I89" s="124"/>
    </row>
    <row r="90" spans="1:9" ht="14" x14ac:dyDescent="0.25">
      <c r="A90" s="139" t="s">
        <v>163</v>
      </c>
      <c r="B90" s="79"/>
      <c r="C90" s="79"/>
      <c r="D90" s="79"/>
      <c r="E90" s="79"/>
      <c r="F90" s="124"/>
      <c r="G90" s="124"/>
      <c r="H90" s="124"/>
      <c r="I90" s="124"/>
    </row>
    <row r="91" spans="1:9" x14ac:dyDescent="0.25">
      <c r="A91" s="75"/>
      <c r="B91" s="79"/>
      <c r="C91" s="79"/>
      <c r="D91" s="79"/>
      <c r="E91" s="79"/>
      <c r="F91" s="124"/>
      <c r="G91" s="124"/>
      <c r="H91" s="124"/>
      <c r="I91" s="124"/>
    </row>
    <row r="92" spans="1:9" ht="18" x14ac:dyDescent="0.35">
      <c r="A92" s="75"/>
      <c r="B92" s="79"/>
      <c r="C92" s="79"/>
      <c r="D92" s="228" t="s">
        <v>164</v>
      </c>
      <c r="E92" s="228"/>
      <c r="F92" s="228"/>
      <c r="G92" s="228"/>
      <c r="H92" s="74"/>
      <c r="I92" s="74"/>
    </row>
    <row r="93" spans="1:9" ht="18.5" thickBot="1" x14ac:dyDescent="0.4">
      <c r="A93" s="75"/>
      <c r="B93" s="79"/>
      <c r="C93" s="79"/>
      <c r="D93" s="140"/>
      <c r="E93" s="140"/>
      <c r="F93" s="140"/>
      <c r="G93" s="140"/>
      <c r="H93" s="140"/>
      <c r="I93" s="140"/>
    </row>
    <row r="94" spans="1:9" ht="35" thickBot="1" x14ac:dyDescent="0.3">
      <c r="A94" s="75"/>
      <c r="B94" s="79"/>
      <c r="C94" s="79"/>
      <c r="D94" s="91"/>
      <c r="E94" s="91"/>
      <c r="F94" s="92" t="s">
        <v>117</v>
      </c>
      <c r="G94" s="93" t="s">
        <v>118</v>
      </c>
      <c r="H94" s="93" t="s">
        <v>119</v>
      </c>
      <c r="I94" s="93" t="s">
        <v>120</v>
      </c>
    </row>
    <row r="95" spans="1:9" x14ac:dyDescent="0.25">
      <c r="A95" s="75"/>
      <c r="B95" s="79"/>
      <c r="C95" s="79"/>
      <c r="D95" s="79"/>
      <c r="E95" s="79"/>
      <c r="F95" s="124"/>
      <c r="G95" s="124"/>
      <c r="H95" s="124"/>
      <c r="I95" s="124"/>
    </row>
    <row r="96" spans="1:9" x14ac:dyDescent="0.25">
      <c r="A96" s="75"/>
      <c r="B96" s="79"/>
      <c r="C96" s="79"/>
      <c r="D96" s="79"/>
      <c r="E96" s="79"/>
      <c r="F96" s="124"/>
      <c r="G96" s="124"/>
      <c r="H96" s="124"/>
      <c r="I96" s="124"/>
    </row>
    <row r="97" spans="1:9" x14ac:dyDescent="0.25">
      <c r="A97" s="102" t="s">
        <v>165</v>
      </c>
      <c r="B97" s="79"/>
      <c r="C97" s="79"/>
      <c r="D97" s="79"/>
      <c r="E97" s="79"/>
      <c r="F97" s="126"/>
      <c r="G97" s="127"/>
      <c r="H97" s="101"/>
      <c r="I97" s="101"/>
    </row>
    <row r="98" spans="1:9" x14ac:dyDescent="0.25">
      <c r="A98" s="79"/>
      <c r="B98" s="91"/>
      <c r="C98" s="104" t="s">
        <v>166</v>
      </c>
      <c r="D98" s="91"/>
      <c r="E98" s="91"/>
      <c r="F98" s="91"/>
      <c r="G98" s="129"/>
      <c r="H98" s="129"/>
      <c r="I98" s="106">
        <f>'Calcul env. achat-construction'!B18</f>
        <v>168063.41440000004</v>
      </c>
    </row>
    <row r="99" spans="1:9" x14ac:dyDescent="0.25">
      <c r="A99" s="79"/>
      <c r="B99" s="107" t="s">
        <v>125</v>
      </c>
      <c r="C99" s="104" t="s">
        <v>158</v>
      </c>
      <c r="D99" s="91"/>
      <c r="E99" s="91"/>
      <c r="F99" s="91"/>
      <c r="G99" s="129"/>
      <c r="H99" s="129"/>
      <c r="I99" s="108"/>
    </row>
    <row r="100" spans="1:9" x14ac:dyDescent="0.25">
      <c r="A100" s="79"/>
      <c r="B100" s="109" t="s">
        <v>127</v>
      </c>
      <c r="C100" s="104" t="s">
        <v>128</v>
      </c>
      <c r="D100" s="91"/>
      <c r="E100" s="91"/>
      <c r="F100" s="91"/>
      <c r="G100" s="129"/>
      <c r="H100" s="129"/>
      <c r="I100" s="108"/>
    </row>
    <row r="101" spans="1:9" ht="14" thickBot="1" x14ac:dyDescent="0.3">
      <c r="A101" s="79"/>
      <c r="B101" s="107" t="s">
        <v>129</v>
      </c>
      <c r="C101" s="104" t="s">
        <v>159</v>
      </c>
      <c r="D101" s="91"/>
      <c r="E101" s="91"/>
      <c r="F101" s="91"/>
      <c r="G101" s="129"/>
      <c r="H101" s="129"/>
      <c r="I101" s="110"/>
    </row>
    <row r="102" spans="1:9" ht="14" thickBot="1" x14ac:dyDescent="0.3">
      <c r="A102" s="79"/>
      <c r="B102" s="91"/>
      <c r="C102" s="104" t="s">
        <v>131</v>
      </c>
      <c r="D102" s="91"/>
      <c r="E102" s="91"/>
      <c r="F102" s="91"/>
      <c r="G102" s="129"/>
      <c r="H102" s="129"/>
      <c r="I102" s="111">
        <f>SUM(I98:I101)</f>
        <v>168063.41440000004</v>
      </c>
    </row>
    <row r="103" spans="1:9" ht="14" thickBot="1" x14ac:dyDescent="0.3">
      <c r="A103" s="79"/>
      <c r="B103" s="91"/>
      <c r="C103" s="91"/>
      <c r="D103" s="91"/>
      <c r="E103" s="91"/>
      <c r="F103" s="91"/>
      <c r="G103" s="129"/>
      <c r="H103" s="129"/>
      <c r="I103" s="131"/>
    </row>
    <row r="104" spans="1:9" ht="14" thickBot="1" x14ac:dyDescent="0.3">
      <c r="A104" s="79"/>
      <c r="B104" s="91"/>
      <c r="C104" s="104" t="s">
        <v>132</v>
      </c>
      <c r="D104" s="91"/>
      <c r="E104" s="91"/>
      <c r="F104" s="91"/>
      <c r="G104" s="129"/>
      <c r="H104" s="129"/>
      <c r="I104" s="111">
        <f>I116</f>
        <v>124470.53</v>
      </c>
    </row>
    <row r="105" spans="1:9" ht="14" thickBot="1" x14ac:dyDescent="0.3">
      <c r="A105" s="79"/>
      <c r="B105" s="91"/>
      <c r="C105" s="91"/>
      <c r="D105" s="91"/>
      <c r="E105" s="91"/>
      <c r="F105" s="91"/>
      <c r="G105" s="129"/>
      <c r="H105" s="129"/>
      <c r="I105" s="91"/>
    </row>
    <row r="106" spans="1:9" ht="14" thickBot="1" x14ac:dyDescent="0.3">
      <c r="A106" s="79"/>
      <c r="B106" s="91"/>
      <c r="C106" s="112" t="s">
        <v>167</v>
      </c>
      <c r="D106" s="91"/>
      <c r="E106" s="91"/>
      <c r="F106" s="91"/>
      <c r="G106" s="129"/>
      <c r="H106" s="129"/>
      <c r="I106" s="111">
        <f>MIN(I102,I104)</f>
        <v>124470.53</v>
      </c>
    </row>
    <row r="107" spans="1:9" x14ac:dyDescent="0.25">
      <c r="A107" s="79"/>
      <c r="B107" s="91"/>
      <c r="C107" s="91"/>
      <c r="D107" s="91"/>
      <c r="E107" s="91"/>
      <c r="F107" s="91"/>
      <c r="G107" s="129"/>
      <c r="H107" s="129"/>
      <c r="I107" s="91"/>
    </row>
    <row r="108" spans="1:9" x14ac:dyDescent="0.25">
      <c r="A108" s="79"/>
      <c r="B108" s="91"/>
      <c r="C108" s="91"/>
      <c r="D108" s="91"/>
      <c r="E108" s="91"/>
      <c r="F108" s="91"/>
      <c r="G108" s="129"/>
      <c r="H108" s="129"/>
      <c r="I108" s="91"/>
    </row>
    <row r="109" spans="1:9" x14ac:dyDescent="0.25">
      <c r="A109" s="79"/>
      <c r="B109" s="91" t="s">
        <v>168</v>
      </c>
      <c r="C109" s="91"/>
      <c r="D109" s="91"/>
      <c r="E109" s="91"/>
      <c r="F109" s="114">
        <f>Mobilier!I3</f>
        <v>73500</v>
      </c>
      <c r="G109" s="115">
        <f t="shared" ref="G109:G115" si="9">(F109*TPS)+(F109*TVQ)</f>
        <v>11006.625</v>
      </c>
      <c r="H109" s="116">
        <f>(F109+G109)</f>
        <v>84506.625</v>
      </c>
      <c r="I109" s="115">
        <f>ROUND(F109+(G109/2),2)</f>
        <v>79003.31</v>
      </c>
    </row>
    <row r="110" spans="1:9" x14ac:dyDescent="0.25">
      <c r="A110" s="79"/>
      <c r="B110" s="91" t="s">
        <v>76</v>
      </c>
      <c r="C110" s="91"/>
      <c r="D110" s="91"/>
      <c r="E110" s="91"/>
      <c r="F110" s="117">
        <f>Mobilier!I4</f>
        <v>9300</v>
      </c>
      <c r="G110" s="115">
        <f t="shared" si="9"/>
        <v>1392.6750000000002</v>
      </c>
      <c r="H110" s="116">
        <f t="shared" ref="H110:H115" si="10">(F110+G110)</f>
        <v>10692.674999999999</v>
      </c>
      <c r="I110" s="115">
        <f t="shared" ref="I110:I115" si="11">ROUND(F110+(G110/2),2)</f>
        <v>9996.34</v>
      </c>
    </row>
    <row r="111" spans="1:9" x14ac:dyDescent="0.25">
      <c r="A111" s="79"/>
      <c r="B111" s="91" t="s">
        <v>169</v>
      </c>
      <c r="C111" s="91"/>
      <c r="D111" s="91"/>
      <c r="E111" s="91"/>
      <c r="F111" s="117">
        <f>Mobilier!I5</f>
        <v>15000</v>
      </c>
      <c r="G111" s="115">
        <f t="shared" si="9"/>
        <v>2246.25</v>
      </c>
      <c r="H111" s="116">
        <f t="shared" si="10"/>
        <v>17246.25</v>
      </c>
      <c r="I111" s="115">
        <f t="shared" si="11"/>
        <v>16123.13</v>
      </c>
    </row>
    <row r="112" spans="1:9" x14ac:dyDescent="0.25">
      <c r="A112" s="79"/>
      <c r="B112" s="91" t="s">
        <v>80</v>
      </c>
      <c r="C112" s="91"/>
      <c r="D112" s="91"/>
      <c r="E112" s="91"/>
      <c r="F112" s="117">
        <f>Mobilier!I6</f>
        <v>18000</v>
      </c>
      <c r="G112" s="115">
        <f t="shared" si="9"/>
        <v>2695.5</v>
      </c>
      <c r="H112" s="116">
        <f t="shared" si="10"/>
        <v>20695.5</v>
      </c>
      <c r="I112" s="115">
        <f t="shared" si="11"/>
        <v>19347.75</v>
      </c>
    </row>
    <row r="113" spans="1:9" x14ac:dyDescent="0.25">
      <c r="A113" s="79"/>
      <c r="B113" s="91" t="s">
        <v>142</v>
      </c>
      <c r="C113" s="118"/>
      <c r="D113" s="119"/>
      <c r="E113" s="91"/>
      <c r="F113" s="117"/>
      <c r="G113" s="115">
        <f t="shared" si="9"/>
        <v>0</v>
      </c>
      <c r="H113" s="116">
        <f t="shared" si="10"/>
        <v>0</v>
      </c>
      <c r="I113" s="115">
        <f t="shared" si="11"/>
        <v>0</v>
      </c>
    </row>
    <row r="114" spans="1:9" x14ac:dyDescent="0.25">
      <c r="A114" s="79"/>
      <c r="B114" s="91" t="s">
        <v>142</v>
      </c>
      <c r="C114" s="118"/>
      <c r="D114" s="119"/>
      <c r="E114" s="91"/>
      <c r="F114" s="117"/>
      <c r="G114" s="115"/>
      <c r="H114" s="116"/>
      <c r="I114" s="115"/>
    </row>
    <row r="115" spans="1:9" x14ac:dyDescent="0.25">
      <c r="A115" s="79"/>
      <c r="B115" s="91" t="s">
        <v>142</v>
      </c>
      <c r="C115" s="118"/>
      <c r="D115" s="119"/>
      <c r="E115" s="91"/>
      <c r="F115" s="117"/>
      <c r="G115" s="115">
        <f t="shared" si="9"/>
        <v>0</v>
      </c>
      <c r="H115" s="116">
        <f t="shared" si="10"/>
        <v>0</v>
      </c>
      <c r="I115" s="115">
        <f t="shared" si="11"/>
        <v>0</v>
      </c>
    </row>
    <row r="116" spans="1:9" ht="14" thickBot="1" x14ac:dyDescent="0.3">
      <c r="A116" s="75" t="s">
        <v>170</v>
      </c>
      <c r="B116" s="79"/>
      <c r="C116" s="79"/>
      <c r="D116" s="79"/>
      <c r="E116" s="79"/>
      <c r="F116" s="136"/>
      <c r="G116" s="136">
        <f>SUM(G109:G115)</f>
        <v>17341.05</v>
      </c>
      <c r="H116" s="136">
        <f>SUM(H109:H115)</f>
        <v>133141.04999999999</v>
      </c>
      <c r="I116" s="137">
        <f>SUM(I109:I115)</f>
        <v>124470.53</v>
      </c>
    </row>
    <row r="117" spans="1:9" ht="14" thickTop="1" x14ac:dyDescent="0.25">
      <c r="A117" s="75"/>
      <c r="B117" s="79"/>
      <c r="C117" s="79"/>
      <c r="D117" s="79"/>
      <c r="E117" s="79"/>
      <c r="F117" s="124"/>
      <c r="G117" s="124"/>
      <c r="H117" s="125" t="s">
        <v>145</v>
      </c>
      <c r="I117" s="124">
        <f>I102-I116</f>
        <v>43592.884400000039</v>
      </c>
    </row>
    <row r="118" spans="1:9" x14ac:dyDescent="0.25">
      <c r="B118" s="79"/>
      <c r="C118" s="79"/>
      <c r="D118" s="79"/>
      <c r="E118" s="79"/>
      <c r="F118" s="124"/>
      <c r="G118" s="124"/>
      <c r="H118" s="124"/>
      <c r="I118" s="124"/>
    </row>
    <row r="119" spans="1:9" x14ac:dyDescent="0.25">
      <c r="A119" s="102" t="s">
        <v>171</v>
      </c>
      <c r="B119" s="79"/>
      <c r="C119" s="79"/>
      <c r="D119" s="79"/>
      <c r="E119" s="79"/>
      <c r="F119" s="124"/>
      <c r="G119" s="124"/>
      <c r="H119" s="101"/>
      <c r="I119" s="101"/>
    </row>
    <row r="120" spans="1:9" x14ac:dyDescent="0.25">
      <c r="A120" s="79"/>
      <c r="B120" s="91"/>
      <c r="C120" s="104" t="s">
        <v>172</v>
      </c>
      <c r="D120" s="91"/>
      <c r="E120" s="91"/>
      <c r="F120" s="91"/>
      <c r="G120" s="129"/>
      <c r="H120" s="129"/>
      <c r="I120" s="106">
        <f>'Calcul env. achat-construction'!B20</f>
        <v>183538.83366144003</v>
      </c>
    </row>
    <row r="121" spans="1:9" x14ac:dyDescent="0.25">
      <c r="A121" s="79"/>
      <c r="B121" s="107" t="s">
        <v>125</v>
      </c>
      <c r="C121" s="104" t="s">
        <v>158</v>
      </c>
      <c r="D121" s="91"/>
      <c r="E121" s="91"/>
      <c r="F121" s="91"/>
      <c r="G121" s="129"/>
      <c r="H121" s="129"/>
      <c r="I121" s="108"/>
    </row>
    <row r="122" spans="1:9" x14ac:dyDescent="0.25">
      <c r="A122" s="79"/>
      <c r="B122" s="109" t="s">
        <v>127</v>
      </c>
      <c r="C122" s="104" t="s">
        <v>128</v>
      </c>
      <c r="D122" s="91"/>
      <c r="E122" s="91"/>
      <c r="F122" s="91"/>
      <c r="G122" s="129"/>
      <c r="H122" s="129"/>
      <c r="I122" s="108"/>
    </row>
    <row r="123" spans="1:9" ht="14" thickBot="1" x14ac:dyDescent="0.3">
      <c r="A123" s="79"/>
      <c r="B123" s="107" t="s">
        <v>129</v>
      </c>
      <c r="C123" s="104" t="s">
        <v>159</v>
      </c>
      <c r="D123" s="91"/>
      <c r="E123" s="91"/>
      <c r="F123" s="91"/>
      <c r="G123" s="129"/>
      <c r="H123" s="129"/>
      <c r="I123" s="110"/>
    </row>
    <row r="124" spans="1:9" ht="14" thickBot="1" x14ac:dyDescent="0.3">
      <c r="A124" s="79"/>
      <c r="B124" s="91"/>
      <c r="C124" s="104" t="s">
        <v>131</v>
      </c>
      <c r="D124" s="91"/>
      <c r="E124" s="91"/>
      <c r="F124" s="91"/>
      <c r="G124" s="129"/>
      <c r="H124" s="129"/>
      <c r="I124" s="111">
        <f>SUM(I120:I123)</f>
        <v>183538.83366144003</v>
      </c>
    </row>
    <row r="125" spans="1:9" ht="14" thickBot="1" x14ac:dyDescent="0.3">
      <c r="A125" s="79"/>
      <c r="B125" s="91"/>
      <c r="C125" s="130"/>
      <c r="D125" s="91"/>
      <c r="E125" s="91"/>
      <c r="F125" s="91"/>
      <c r="G125" s="129"/>
      <c r="H125" s="129"/>
      <c r="I125" s="131"/>
    </row>
    <row r="126" spans="1:9" ht="14" thickBot="1" x14ac:dyDescent="0.3">
      <c r="A126" s="79"/>
      <c r="B126" s="91"/>
      <c r="C126" s="104" t="s">
        <v>132</v>
      </c>
      <c r="D126" s="91"/>
      <c r="E126" s="91"/>
      <c r="F126" s="91"/>
      <c r="G126" s="129"/>
      <c r="H126" s="129"/>
      <c r="I126" s="111">
        <f>I140</f>
        <v>0</v>
      </c>
    </row>
    <row r="127" spans="1:9" ht="14" thickBot="1" x14ac:dyDescent="0.3">
      <c r="A127" s="79"/>
      <c r="B127" s="91"/>
      <c r="C127" s="91"/>
      <c r="D127" s="91"/>
      <c r="E127" s="91"/>
      <c r="F127" s="91"/>
      <c r="G127" s="129"/>
      <c r="H127" s="129"/>
      <c r="I127" s="91"/>
    </row>
    <row r="128" spans="1:9" ht="14" thickBot="1" x14ac:dyDescent="0.3">
      <c r="A128" s="79"/>
      <c r="B128" s="91"/>
      <c r="C128" s="112" t="s">
        <v>173</v>
      </c>
      <c r="D128" s="91"/>
      <c r="E128" s="91"/>
      <c r="F128" s="91"/>
      <c r="G128" s="129"/>
      <c r="H128" s="129"/>
      <c r="I128" s="111">
        <f>MIN(I124,I126)</f>
        <v>0</v>
      </c>
    </row>
    <row r="129" spans="1:9" x14ac:dyDescent="0.25">
      <c r="A129" s="79"/>
      <c r="B129" s="91"/>
      <c r="C129" s="130"/>
      <c r="D129" s="91"/>
      <c r="E129" s="91"/>
      <c r="F129" s="91"/>
      <c r="G129" s="129"/>
      <c r="H129" s="129"/>
      <c r="I129" s="131"/>
    </row>
    <row r="130" spans="1:9" x14ac:dyDescent="0.25">
      <c r="A130" s="79"/>
      <c r="B130" s="91"/>
      <c r="C130" s="130"/>
      <c r="D130" s="91"/>
      <c r="E130" s="91"/>
      <c r="F130" s="91"/>
      <c r="G130" s="129"/>
      <c r="H130" s="129"/>
      <c r="I130" s="131"/>
    </row>
    <row r="131" spans="1:9" x14ac:dyDescent="0.25">
      <c r="A131" s="79"/>
      <c r="B131" s="91" t="s">
        <v>174</v>
      </c>
      <c r="C131" s="91"/>
      <c r="D131" s="91"/>
      <c r="E131" s="91"/>
      <c r="F131" s="114"/>
      <c r="G131" s="115">
        <f t="shared" ref="G131:G139" si="12">(F131*TPS)+(F131*TVQ)</f>
        <v>0</v>
      </c>
      <c r="H131" s="116">
        <f>(F131+G131)</f>
        <v>0</v>
      </c>
      <c r="I131" s="115">
        <f>ROUND(F131+(G131/2),2)</f>
        <v>0</v>
      </c>
    </row>
    <row r="132" spans="1:9" x14ac:dyDescent="0.25">
      <c r="A132" s="79"/>
      <c r="B132" s="91" t="s">
        <v>175</v>
      </c>
      <c r="C132" s="91"/>
      <c r="D132" s="91"/>
      <c r="E132" s="91"/>
      <c r="F132" s="114"/>
      <c r="G132" s="115">
        <f t="shared" si="12"/>
        <v>0</v>
      </c>
      <c r="H132" s="116">
        <f t="shared" ref="H132:H139" si="13">(F132+G132)</f>
        <v>0</v>
      </c>
      <c r="I132" s="115">
        <f t="shared" ref="I132:I139" si="14">ROUND(F132+(G132/2),2)</f>
        <v>0</v>
      </c>
    </row>
    <row r="133" spans="1:9" x14ac:dyDescent="0.25">
      <c r="A133" s="79"/>
      <c r="B133" s="91" t="s">
        <v>176</v>
      </c>
      <c r="C133" s="91"/>
      <c r="D133" s="91"/>
      <c r="E133" s="91"/>
      <c r="F133" s="114"/>
      <c r="G133" s="115">
        <f t="shared" ref="G133" si="15">(F133*TPS)+(F133*TVQ)</f>
        <v>0</v>
      </c>
      <c r="H133" s="116">
        <f t="shared" si="13"/>
        <v>0</v>
      </c>
      <c r="I133" s="115">
        <f t="shared" si="14"/>
        <v>0</v>
      </c>
    </row>
    <row r="134" spans="1:9" x14ac:dyDescent="0.25">
      <c r="A134" s="79"/>
      <c r="B134" s="91" t="s">
        <v>177</v>
      </c>
      <c r="C134" s="91"/>
      <c r="D134" s="91"/>
      <c r="E134" s="91"/>
      <c r="F134" s="114"/>
      <c r="G134" s="115">
        <f t="shared" si="12"/>
        <v>0</v>
      </c>
      <c r="H134" s="116">
        <f t="shared" si="13"/>
        <v>0</v>
      </c>
      <c r="I134" s="115">
        <f t="shared" si="14"/>
        <v>0</v>
      </c>
    </row>
    <row r="135" spans="1:9" x14ac:dyDescent="0.25">
      <c r="A135" s="79"/>
      <c r="B135" s="91" t="s">
        <v>178</v>
      </c>
      <c r="C135" s="91"/>
      <c r="D135" s="91"/>
      <c r="E135" s="91"/>
      <c r="F135" s="114"/>
      <c r="G135" s="115">
        <f t="shared" si="12"/>
        <v>0</v>
      </c>
      <c r="H135" s="116">
        <f t="shared" si="13"/>
        <v>0</v>
      </c>
      <c r="I135" s="115">
        <f t="shared" si="14"/>
        <v>0</v>
      </c>
    </row>
    <row r="136" spans="1:9" x14ac:dyDescent="0.25">
      <c r="A136" s="79"/>
      <c r="B136" s="91" t="s">
        <v>179</v>
      </c>
      <c r="C136" s="91"/>
      <c r="D136" s="91"/>
      <c r="E136" s="91"/>
      <c r="F136" s="114"/>
      <c r="G136" s="115">
        <f t="shared" si="12"/>
        <v>0</v>
      </c>
      <c r="H136" s="116">
        <f t="shared" si="13"/>
        <v>0</v>
      </c>
      <c r="I136" s="115">
        <f t="shared" si="14"/>
        <v>0</v>
      </c>
    </row>
    <row r="137" spans="1:9" x14ac:dyDescent="0.25">
      <c r="A137" s="79"/>
      <c r="B137" s="91" t="s">
        <v>142</v>
      </c>
      <c r="C137" s="118"/>
      <c r="D137" s="135"/>
      <c r="E137" s="91"/>
      <c r="F137" s="114"/>
      <c r="G137" s="115">
        <f t="shared" si="12"/>
        <v>0</v>
      </c>
      <c r="H137" s="116">
        <f t="shared" si="13"/>
        <v>0</v>
      </c>
      <c r="I137" s="115">
        <f t="shared" si="14"/>
        <v>0</v>
      </c>
    </row>
    <row r="138" spans="1:9" x14ac:dyDescent="0.25">
      <c r="A138" s="79"/>
      <c r="B138" s="91" t="s">
        <v>142</v>
      </c>
      <c r="C138" s="118"/>
      <c r="D138" s="135"/>
      <c r="E138" s="91"/>
      <c r="F138" s="114"/>
      <c r="G138" s="115">
        <f t="shared" ref="G138" si="16">(F138*TPS)+(F138*TVQ)</f>
        <v>0</v>
      </c>
      <c r="H138" s="116">
        <f t="shared" si="13"/>
        <v>0</v>
      </c>
      <c r="I138" s="115">
        <f t="shared" si="14"/>
        <v>0</v>
      </c>
    </row>
    <row r="139" spans="1:9" x14ac:dyDescent="0.25">
      <c r="A139" s="79"/>
      <c r="B139" s="91" t="s">
        <v>154</v>
      </c>
      <c r="C139" s="134"/>
      <c r="D139" s="135"/>
      <c r="E139" s="91"/>
      <c r="F139" s="114"/>
      <c r="G139" s="141">
        <f t="shared" si="12"/>
        <v>0</v>
      </c>
      <c r="H139" s="142">
        <f t="shared" si="13"/>
        <v>0</v>
      </c>
      <c r="I139" s="141">
        <f t="shared" si="14"/>
        <v>0</v>
      </c>
    </row>
    <row r="140" spans="1:9" ht="14" thickBot="1" x14ac:dyDescent="0.3">
      <c r="A140" s="75" t="s">
        <v>180</v>
      </c>
      <c r="B140" s="79"/>
      <c r="C140" s="79"/>
      <c r="D140" s="79"/>
      <c r="E140" s="79"/>
      <c r="F140" s="136">
        <f>SUM(F131:F139)</f>
        <v>0</v>
      </c>
      <c r="G140" s="136">
        <f>SUM(G131:G139)</f>
        <v>0</v>
      </c>
      <c r="H140" s="136">
        <f>SUM(H131:H139)</f>
        <v>0</v>
      </c>
      <c r="I140" s="137">
        <f>SUM(I131:I139)</f>
        <v>0</v>
      </c>
    </row>
    <row r="141" spans="1:9" ht="14" thickTop="1" x14ac:dyDescent="0.25">
      <c r="A141" s="75"/>
      <c r="B141" s="79"/>
      <c r="C141" s="79"/>
      <c r="D141" s="79"/>
      <c r="E141" s="79"/>
      <c r="F141" s="124"/>
      <c r="G141" s="124"/>
      <c r="H141" s="125" t="s">
        <v>145</v>
      </c>
      <c r="I141" s="124">
        <f>I124-I140</f>
        <v>183538.83366144003</v>
      </c>
    </row>
    <row r="142" spans="1:9" x14ac:dyDescent="0.25">
      <c r="A142" s="75"/>
      <c r="B142" s="79"/>
      <c r="C142" s="79"/>
      <c r="D142" s="79"/>
      <c r="E142" s="79"/>
      <c r="F142" s="124"/>
      <c r="G142" s="124"/>
      <c r="H142" s="124"/>
      <c r="I142" s="124"/>
    </row>
    <row r="143" spans="1:9" x14ac:dyDescent="0.25">
      <c r="A143" s="102" t="s">
        <v>181</v>
      </c>
      <c r="B143" s="79"/>
      <c r="C143" s="79"/>
      <c r="D143" s="79"/>
      <c r="E143" s="79"/>
      <c r="F143" s="124"/>
      <c r="G143" s="124"/>
      <c r="H143" s="101"/>
      <c r="I143" s="101"/>
    </row>
    <row r="144" spans="1:9" x14ac:dyDescent="0.25">
      <c r="A144" s="79"/>
      <c r="B144" s="91"/>
      <c r="C144" s="104" t="s">
        <v>182</v>
      </c>
      <c r="D144" s="91"/>
      <c r="E144" s="91"/>
      <c r="F144" s="91"/>
      <c r="G144" s="129"/>
      <c r="H144" s="129"/>
    </row>
    <row r="145" spans="1:9" x14ac:dyDescent="0.25">
      <c r="A145" s="79"/>
      <c r="B145" s="107" t="s">
        <v>125</v>
      </c>
      <c r="C145" s="104" t="s">
        <v>158</v>
      </c>
      <c r="D145" s="91"/>
      <c r="E145" s="91"/>
      <c r="F145" s="91"/>
      <c r="G145" s="129"/>
      <c r="H145" s="129"/>
      <c r="I145" s="108">
        <f>'Calcul env. achat-construction'!B22</f>
        <v>66579.386688000013</v>
      </c>
    </row>
    <row r="146" spans="1:9" x14ac:dyDescent="0.25">
      <c r="A146" s="79"/>
      <c r="B146" s="109" t="s">
        <v>127</v>
      </c>
      <c r="C146" s="104" t="s">
        <v>128</v>
      </c>
      <c r="D146" s="91"/>
      <c r="E146" s="91"/>
      <c r="F146" s="91"/>
      <c r="G146" s="129"/>
      <c r="H146" s="129"/>
      <c r="I146" s="108"/>
    </row>
    <row r="147" spans="1:9" ht="14" thickBot="1" x14ac:dyDescent="0.3">
      <c r="A147" s="79"/>
      <c r="B147" s="107" t="s">
        <v>129</v>
      </c>
      <c r="C147" s="104" t="s">
        <v>159</v>
      </c>
      <c r="D147" s="91"/>
      <c r="E147" s="91"/>
      <c r="F147" s="91"/>
      <c r="G147" s="129"/>
      <c r="H147" s="129"/>
      <c r="I147" s="110"/>
    </row>
    <row r="148" spans="1:9" ht="14" thickBot="1" x14ac:dyDescent="0.3">
      <c r="A148" s="79"/>
      <c r="B148" s="91"/>
      <c r="C148" s="104" t="s">
        <v>131</v>
      </c>
      <c r="D148" s="91"/>
      <c r="E148" s="91"/>
      <c r="F148" s="91"/>
      <c r="G148" s="129"/>
      <c r="H148" s="129"/>
      <c r="I148" s="111">
        <f>SUM(I145:I147)</f>
        <v>66579.386688000013</v>
      </c>
    </row>
    <row r="149" spans="1:9" ht="14" thickBot="1" x14ac:dyDescent="0.3">
      <c r="A149" s="79"/>
      <c r="B149" s="91"/>
      <c r="C149" s="130"/>
      <c r="D149" s="91"/>
      <c r="E149" s="91"/>
      <c r="F149" s="91"/>
      <c r="G149" s="129"/>
      <c r="H149" s="129"/>
      <c r="I149" s="131"/>
    </row>
    <row r="150" spans="1:9" ht="14" thickBot="1" x14ac:dyDescent="0.3">
      <c r="A150" s="79"/>
      <c r="B150" s="91"/>
      <c r="C150" s="104" t="s">
        <v>132</v>
      </c>
      <c r="D150" s="91"/>
      <c r="E150" s="91"/>
      <c r="F150" s="91"/>
      <c r="G150" s="129"/>
      <c r="H150" s="129"/>
      <c r="I150" s="111">
        <f>I156</f>
        <v>0</v>
      </c>
    </row>
    <row r="151" spans="1:9" ht="14" thickBot="1" x14ac:dyDescent="0.3">
      <c r="A151" s="79"/>
      <c r="B151" s="91"/>
      <c r="C151" s="91"/>
      <c r="D151" s="91"/>
      <c r="E151" s="91"/>
      <c r="F151" s="91"/>
      <c r="G151" s="129"/>
      <c r="H151" s="129"/>
      <c r="I151" s="91"/>
    </row>
    <row r="152" spans="1:9" ht="14" thickBot="1" x14ac:dyDescent="0.3">
      <c r="A152" s="79"/>
      <c r="B152" s="91"/>
      <c r="C152" s="112" t="s">
        <v>183</v>
      </c>
      <c r="D152" s="91"/>
      <c r="E152" s="91"/>
      <c r="F152" s="91"/>
      <c r="G152" s="129"/>
      <c r="H152" s="129"/>
      <c r="I152" s="111">
        <f>MIN(I148,I150)</f>
        <v>0</v>
      </c>
    </row>
    <row r="153" spans="1:9" x14ac:dyDescent="0.25">
      <c r="A153" s="79"/>
      <c r="B153" s="91"/>
      <c r="C153" s="130"/>
      <c r="D153" s="91"/>
      <c r="E153" s="91"/>
      <c r="F153" s="91"/>
      <c r="G153" s="129"/>
      <c r="H153" s="129"/>
      <c r="I153" s="131"/>
    </row>
    <row r="154" spans="1:9" x14ac:dyDescent="0.25">
      <c r="A154" s="79"/>
      <c r="B154" s="91"/>
      <c r="C154" s="91"/>
      <c r="D154" s="91"/>
      <c r="E154" s="91"/>
      <c r="F154" s="91"/>
      <c r="G154" s="129"/>
      <c r="H154" s="129"/>
      <c r="I154" s="91"/>
    </row>
    <row r="155" spans="1:9" x14ac:dyDescent="0.25">
      <c r="A155" s="79"/>
      <c r="B155" s="91" t="s">
        <v>181</v>
      </c>
      <c r="C155" s="134"/>
      <c r="D155" s="135"/>
      <c r="E155" s="91"/>
      <c r="F155" s="114"/>
      <c r="G155" s="115">
        <f>(F155*TPS)+(F155*TVQ)</f>
        <v>0</v>
      </c>
      <c r="H155" s="116">
        <f t="shared" ref="H155" si="17">(F155+G155)</f>
        <v>0</v>
      </c>
      <c r="I155" s="115">
        <f t="shared" ref="I155" si="18">ROUND(F155+(G155/2),2)</f>
        <v>0</v>
      </c>
    </row>
    <row r="156" spans="1:9" ht="14" thickBot="1" x14ac:dyDescent="0.3">
      <c r="A156" s="75" t="s">
        <v>184</v>
      </c>
      <c r="B156" s="79"/>
      <c r="C156" s="79"/>
      <c r="D156" s="79"/>
      <c r="E156" s="79"/>
      <c r="F156" s="136"/>
      <c r="G156" s="136">
        <f>SUM(G155)</f>
        <v>0</v>
      </c>
      <c r="H156" s="136">
        <f>SUM(H155)</f>
        <v>0</v>
      </c>
      <c r="I156" s="137">
        <f>SUM(I155)</f>
        <v>0</v>
      </c>
    </row>
    <row r="157" spans="1:9" ht="14" thickTop="1" x14ac:dyDescent="0.25">
      <c r="A157" s="75"/>
      <c r="B157" s="79"/>
      <c r="C157" s="79"/>
      <c r="D157" s="79"/>
      <c r="E157" s="79"/>
      <c r="F157" s="124"/>
      <c r="G157" s="124"/>
      <c r="H157" s="125" t="s">
        <v>145</v>
      </c>
      <c r="I157" s="124">
        <f>I148-I156</f>
        <v>66579.386688000013</v>
      </c>
    </row>
    <row r="158" spans="1:9" x14ac:dyDescent="0.25">
      <c r="A158" s="75"/>
      <c r="B158" s="79"/>
      <c r="C158" s="79"/>
      <c r="D158" s="79"/>
      <c r="E158" s="79"/>
      <c r="F158" s="124"/>
      <c r="G158" s="124"/>
      <c r="H158" s="125"/>
      <c r="I158" s="124"/>
    </row>
    <row r="159" spans="1:9" x14ac:dyDescent="0.25">
      <c r="A159" s="102" t="s">
        <v>185</v>
      </c>
      <c r="B159" s="79"/>
      <c r="C159" s="79"/>
      <c r="D159" s="79"/>
      <c r="E159" s="79"/>
      <c r="F159" s="124"/>
      <c r="G159" s="127"/>
      <c r="H159" s="127"/>
      <c r="I159" s="127"/>
    </row>
    <row r="160" spans="1:9" x14ac:dyDescent="0.25">
      <c r="A160" s="79"/>
      <c r="B160" s="79"/>
      <c r="C160" s="104" t="s">
        <v>186</v>
      </c>
      <c r="D160" s="91"/>
      <c r="E160" s="91"/>
      <c r="F160" s="91"/>
      <c r="G160" s="129"/>
      <c r="H160" s="129"/>
      <c r="I160" s="106"/>
    </row>
    <row r="161" spans="1:9" x14ac:dyDescent="0.25">
      <c r="A161" s="79"/>
      <c r="B161" s="107" t="s">
        <v>125</v>
      </c>
      <c r="C161" s="104" t="s">
        <v>158</v>
      </c>
      <c r="D161" s="91"/>
      <c r="E161" s="91"/>
      <c r="F161" s="91"/>
      <c r="G161" s="129"/>
      <c r="H161" s="129"/>
      <c r="I161" s="108"/>
    </row>
    <row r="162" spans="1:9" x14ac:dyDescent="0.25">
      <c r="A162" s="79"/>
      <c r="B162" s="109" t="s">
        <v>127</v>
      </c>
      <c r="C162" s="104" t="s">
        <v>128</v>
      </c>
      <c r="D162" s="91"/>
      <c r="E162" s="91"/>
      <c r="F162" s="91"/>
      <c r="G162" s="129"/>
      <c r="H162" s="129"/>
      <c r="I162" s="108"/>
    </row>
    <row r="163" spans="1:9" ht="14" thickBot="1" x14ac:dyDescent="0.3">
      <c r="A163" s="79"/>
      <c r="B163" s="107" t="s">
        <v>129</v>
      </c>
      <c r="C163" s="104" t="s">
        <v>159</v>
      </c>
      <c r="D163" s="91"/>
      <c r="E163" s="91"/>
      <c r="F163" s="91"/>
      <c r="G163" s="129"/>
      <c r="H163" s="129"/>
      <c r="I163" s="110"/>
    </row>
    <row r="164" spans="1:9" ht="14" thickBot="1" x14ac:dyDescent="0.3">
      <c r="A164" s="79"/>
      <c r="B164" s="79"/>
      <c r="C164" s="104" t="s">
        <v>131</v>
      </c>
      <c r="D164" s="91"/>
      <c r="E164" s="91"/>
      <c r="F164" s="91"/>
      <c r="G164" s="129"/>
      <c r="H164" s="129"/>
      <c r="I164" s="111">
        <f>SUM(I160:I163)</f>
        <v>0</v>
      </c>
    </row>
    <row r="165" spans="1:9" ht="14" thickBot="1" x14ac:dyDescent="0.3">
      <c r="A165" s="79"/>
      <c r="B165" s="79"/>
      <c r="C165" s="130"/>
      <c r="D165" s="91"/>
      <c r="E165" s="91"/>
      <c r="F165" s="91"/>
      <c r="G165" s="129"/>
      <c r="H165" s="129"/>
      <c r="I165" s="131"/>
    </row>
    <row r="166" spans="1:9" ht="14" thickBot="1" x14ac:dyDescent="0.3">
      <c r="A166" s="79"/>
      <c r="B166" s="79"/>
      <c r="C166" s="104" t="s">
        <v>132</v>
      </c>
      <c r="D166" s="91"/>
      <c r="E166" s="91"/>
      <c r="F166" s="91"/>
      <c r="G166" s="129"/>
      <c r="H166" s="129"/>
      <c r="I166" s="111">
        <f>I162+I163</f>
        <v>0</v>
      </c>
    </row>
    <row r="167" spans="1:9" ht="14" thickBot="1" x14ac:dyDescent="0.3">
      <c r="A167" s="79"/>
      <c r="B167" s="79"/>
      <c r="C167" s="91"/>
      <c r="D167" s="91"/>
      <c r="E167" s="91"/>
      <c r="F167" s="91"/>
      <c r="G167" s="129"/>
      <c r="H167" s="129"/>
      <c r="I167" s="91"/>
    </row>
    <row r="168" spans="1:9" ht="14" thickBot="1" x14ac:dyDescent="0.3">
      <c r="A168" s="79"/>
      <c r="B168" s="79"/>
      <c r="C168" s="112" t="s">
        <v>187</v>
      </c>
      <c r="D168" s="91"/>
      <c r="E168" s="91"/>
      <c r="F168" s="91"/>
      <c r="G168" s="129"/>
      <c r="H168" s="129"/>
      <c r="I168" s="111">
        <f>I164+I165</f>
        <v>0</v>
      </c>
    </row>
    <row r="169" spans="1:9" x14ac:dyDescent="0.25">
      <c r="A169" s="79"/>
      <c r="B169" s="79"/>
      <c r="C169" s="130"/>
      <c r="D169" s="91"/>
      <c r="E169" s="91"/>
      <c r="F169" s="91"/>
      <c r="G169" s="129"/>
      <c r="H169" s="129"/>
      <c r="I169" s="131"/>
    </row>
    <row r="170" spans="1:9" x14ac:dyDescent="0.25">
      <c r="A170" s="79"/>
      <c r="B170" s="79"/>
      <c r="C170" s="130"/>
      <c r="D170" s="91"/>
      <c r="E170" s="91"/>
      <c r="F170" s="91"/>
      <c r="G170" s="129"/>
      <c r="H170" s="129"/>
      <c r="I170" s="131"/>
    </row>
    <row r="171" spans="1:9" ht="14" x14ac:dyDescent="0.25">
      <c r="A171" s="79"/>
      <c r="B171" s="91" t="s">
        <v>188</v>
      </c>
      <c r="C171" s="91"/>
      <c r="D171" s="91"/>
      <c r="E171" s="91"/>
      <c r="F171" s="114"/>
      <c r="G171" s="115">
        <f t="shared" ref="G171:G180" si="19">(F171*TPS)+(F171*TVQ)</f>
        <v>0</v>
      </c>
      <c r="H171" s="116">
        <f>(F171+G171)</f>
        <v>0</v>
      </c>
      <c r="I171" s="115">
        <f>ROUND(F171+(G171/2),2)</f>
        <v>0</v>
      </c>
    </row>
    <row r="172" spans="1:9" x14ac:dyDescent="0.25">
      <c r="A172" s="79"/>
      <c r="B172" s="91" t="s">
        <v>189</v>
      </c>
      <c r="C172" s="91"/>
      <c r="D172" s="91"/>
      <c r="E172" s="91"/>
      <c r="F172" s="114"/>
      <c r="G172" s="115">
        <f t="shared" si="19"/>
        <v>0</v>
      </c>
      <c r="H172" s="116">
        <f t="shared" ref="H172:H180" si="20">(F172+G172)</f>
        <v>0</v>
      </c>
      <c r="I172" s="115">
        <f t="shared" ref="I172:I180" si="21">ROUND(F172+(G172/2),2)</f>
        <v>0</v>
      </c>
    </row>
    <row r="173" spans="1:9" x14ac:dyDescent="0.25">
      <c r="A173" s="79"/>
      <c r="B173" s="91" t="s">
        <v>190</v>
      </c>
      <c r="C173" s="91"/>
      <c r="D173" s="91"/>
      <c r="E173" s="91"/>
      <c r="F173" s="114"/>
      <c r="G173" s="115">
        <f t="shared" si="19"/>
        <v>0</v>
      </c>
      <c r="H173" s="116">
        <f t="shared" si="20"/>
        <v>0</v>
      </c>
      <c r="I173" s="115">
        <f t="shared" si="21"/>
        <v>0</v>
      </c>
    </row>
    <row r="174" spans="1:9" x14ac:dyDescent="0.25">
      <c r="A174" s="79"/>
      <c r="B174" s="91" t="s">
        <v>191</v>
      </c>
      <c r="C174" s="91"/>
      <c r="D174" s="91"/>
      <c r="E174" s="91"/>
      <c r="F174" s="114"/>
      <c r="G174" s="115">
        <f t="shared" si="19"/>
        <v>0</v>
      </c>
      <c r="H174" s="116">
        <f t="shared" si="20"/>
        <v>0</v>
      </c>
      <c r="I174" s="115">
        <f t="shared" si="21"/>
        <v>0</v>
      </c>
    </row>
    <row r="175" spans="1:9" x14ac:dyDescent="0.25">
      <c r="A175" s="79"/>
      <c r="B175" s="91" t="s">
        <v>192</v>
      </c>
      <c r="C175" s="91"/>
      <c r="D175" s="91"/>
      <c r="E175" s="91"/>
      <c r="F175" s="114"/>
      <c r="G175" s="115">
        <f t="shared" si="19"/>
        <v>0</v>
      </c>
      <c r="H175" s="116">
        <f t="shared" si="20"/>
        <v>0</v>
      </c>
      <c r="I175" s="115">
        <f t="shared" si="21"/>
        <v>0</v>
      </c>
    </row>
    <row r="176" spans="1:9" x14ac:dyDescent="0.25">
      <c r="A176" s="79"/>
      <c r="B176" s="91" t="s">
        <v>193</v>
      </c>
      <c r="C176" s="91"/>
      <c r="D176" s="91"/>
      <c r="E176" s="91"/>
      <c r="F176" s="117"/>
      <c r="G176" s="115">
        <f t="shared" si="19"/>
        <v>0</v>
      </c>
      <c r="H176" s="116">
        <f t="shared" si="20"/>
        <v>0</v>
      </c>
      <c r="I176" s="115">
        <f t="shared" si="21"/>
        <v>0</v>
      </c>
    </row>
    <row r="177" spans="1:9" ht="14" x14ac:dyDescent="0.25">
      <c r="A177" s="79"/>
      <c r="B177" s="91" t="s">
        <v>194</v>
      </c>
      <c r="C177" s="91"/>
      <c r="D177" s="91"/>
      <c r="E177" s="91"/>
      <c r="F177" s="114"/>
      <c r="G177" s="115">
        <f t="shared" si="19"/>
        <v>0</v>
      </c>
      <c r="H177" s="116">
        <f t="shared" si="20"/>
        <v>0</v>
      </c>
      <c r="I177" s="115">
        <f t="shared" si="21"/>
        <v>0</v>
      </c>
    </row>
    <row r="178" spans="1:9" x14ac:dyDescent="0.25">
      <c r="A178" s="79"/>
      <c r="B178" s="91" t="s">
        <v>195</v>
      </c>
      <c r="C178" s="91"/>
      <c r="D178" s="91"/>
      <c r="E178" s="91"/>
      <c r="F178" s="114">
        <v>0</v>
      </c>
      <c r="G178" s="115">
        <f t="shared" si="19"/>
        <v>0</v>
      </c>
      <c r="H178" s="116">
        <f t="shared" si="20"/>
        <v>0</v>
      </c>
      <c r="I178" s="115">
        <f t="shared" si="21"/>
        <v>0</v>
      </c>
    </row>
    <row r="179" spans="1:9" x14ac:dyDescent="0.25">
      <c r="A179" s="79"/>
      <c r="B179" s="143" t="s">
        <v>196</v>
      </c>
      <c r="C179" s="118" t="s">
        <v>197</v>
      </c>
      <c r="D179" s="119"/>
      <c r="E179" s="91"/>
      <c r="F179" s="114"/>
      <c r="G179" s="115">
        <f t="shared" si="19"/>
        <v>0</v>
      </c>
      <c r="H179" s="116">
        <f t="shared" si="20"/>
        <v>0</v>
      </c>
      <c r="I179" s="115">
        <f t="shared" si="21"/>
        <v>0</v>
      </c>
    </row>
    <row r="180" spans="1:9" x14ac:dyDescent="0.25">
      <c r="A180" s="79"/>
      <c r="B180" s="91" t="s">
        <v>154</v>
      </c>
      <c r="C180" s="144" t="s">
        <v>198</v>
      </c>
      <c r="D180" s="135"/>
      <c r="E180" s="91"/>
      <c r="F180" s="114"/>
      <c r="G180" s="115">
        <f t="shared" si="19"/>
        <v>0</v>
      </c>
      <c r="H180" s="116">
        <f t="shared" si="20"/>
        <v>0</v>
      </c>
      <c r="I180" s="115">
        <f t="shared" si="21"/>
        <v>0</v>
      </c>
    </row>
    <row r="181" spans="1:9" ht="14" thickBot="1" x14ac:dyDescent="0.3">
      <c r="A181" s="75" t="s">
        <v>199</v>
      </c>
      <c r="B181" s="79"/>
      <c r="C181" s="79"/>
      <c r="D181" s="79"/>
      <c r="E181" s="79"/>
      <c r="F181" s="136">
        <f>SUM(F171:F180)</f>
        <v>0</v>
      </c>
      <c r="G181" s="136">
        <f>SUM(G171:G180)</f>
        <v>0</v>
      </c>
      <c r="H181" s="136">
        <f>SUM(H171:H180)</f>
        <v>0</v>
      </c>
      <c r="I181" s="137">
        <f>SUM(I171:I180)</f>
        <v>0</v>
      </c>
    </row>
    <row r="182" spans="1:9" ht="14" thickTop="1" x14ac:dyDescent="0.25">
      <c r="A182" s="75"/>
      <c r="B182" s="79"/>
      <c r="C182" s="79"/>
      <c r="D182" s="79"/>
      <c r="E182" s="79"/>
      <c r="F182" s="124"/>
      <c r="G182" s="124"/>
      <c r="H182" s="125" t="s">
        <v>145</v>
      </c>
      <c r="I182" s="124">
        <f>I164-I181</f>
        <v>0</v>
      </c>
    </row>
    <row r="183" spans="1:9" x14ac:dyDescent="0.25">
      <c r="A183" s="75"/>
      <c r="B183" s="79"/>
      <c r="C183" s="79"/>
      <c r="D183" s="79"/>
      <c r="E183" s="79"/>
      <c r="F183" s="124"/>
      <c r="G183" s="124"/>
      <c r="H183" s="145"/>
      <c r="I183" s="124"/>
    </row>
    <row r="184" spans="1:9" ht="14" thickBot="1" x14ac:dyDescent="0.3">
      <c r="A184" s="75"/>
      <c r="B184" s="79"/>
      <c r="C184" s="79"/>
      <c r="D184" s="79"/>
      <c r="E184" s="79"/>
      <c r="F184" s="124"/>
      <c r="G184" s="124"/>
      <c r="H184" s="124"/>
      <c r="I184" s="124"/>
    </row>
    <row r="185" spans="1:9" ht="14" thickBot="1" x14ac:dyDescent="0.3">
      <c r="A185" s="146" t="s">
        <v>200</v>
      </c>
      <c r="B185" s="147"/>
      <c r="C185" s="147"/>
      <c r="D185" s="147"/>
      <c r="E185" s="147"/>
      <c r="F185" s="148">
        <f>F43+F67+F87+F116+F140+F156+F181</f>
        <v>0</v>
      </c>
      <c r="G185" s="148">
        <f>G43+G67+G87+G116+G140+G156+G181</f>
        <v>33158.393750000003</v>
      </c>
      <c r="H185" s="148">
        <f>H43+H67+H87+H116+H140+H156+H181</f>
        <v>254583.39374999999</v>
      </c>
      <c r="I185" s="148">
        <f>I43+I67+I87+I116+I140+I156+I181</f>
        <v>238004.2</v>
      </c>
    </row>
    <row r="186" spans="1:9" x14ac:dyDescent="0.25">
      <c r="A186" s="75"/>
      <c r="B186" s="79"/>
      <c r="C186" s="79"/>
      <c r="D186" s="79"/>
      <c r="E186" s="79"/>
      <c r="F186" s="126"/>
      <c r="G186" s="127"/>
      <c r="H186" s="127"/>
      <c r="I186" s="79"/>
    </row>
    <row r="187" spans="1:9" ht="14" x14ac:dyDescent="0.25">
      <c r="A187" s="139" t="s">
        <v>163</v>
      </c>
      <c r="B187" s="75"/>
      <c r="C187" s="79"/>
      <c r="D187" s="79"/>
      <c r="E187" s="79"/>
      <c r="F187" s="149"/>
      <c r="G187" s="127"/>
      <c r="H187" s="127"/>
      <c r="I187" s="79"/>
    </row>
    <row r="188" spans="1:9" ht="14" x14ac:dyDescent="0.25">
      <c r="A188" s="139" t="s">
        <v>201</v>
      </c>
      <c r="B188" s="79"/>
      <c r="C188" s="79"/>
      <c r="D188" s="79"/>
      <c r="E188" s="79"/>
      <c r="F188" s="126"/>
      <c r="G188" s="127"/>
      <c r="H188" s="127"/>
      <c r="I188" s="79"/>
    </row>
    <row r="189" spans="1:9" ht="14" x14ac:dyDescent="0.25">
      <c r="A189" s="139" t="s">
        <v>202</v>
      </c>
      <c r="B189" s="79"/>
      <c r="C189" s="79"/>
      <c r="D189" s="79"/>
      <c r="E189" s="79"/>
      <c r="F189" s="150"/>
      <c r="G189" s="79"/>
      <c r="H189" s="79"/>
      <c r="I189" s="79"/>
    </row>
    <row r="190" spans="1:9" x14ac:dyDescent="0.25">
      <c r="A190" s="151"/>
      <c r="B190" s="79"/>
      <c r="C190" s="79"/>
      <c r="D190" s="79"/>
      <c r="E190" s="79"/>
      <c r="F190" s="150"/>
      <c r="G190" s="79"/>
      <c r="H190" s="79"/>
      <c r="I190" s="79"/>
    </row>
    <row r="191" spans="1:9" x14ac:dyDescent="0.25">
      <c r="A191" s="151"/>
      <c r="B191" s="79"/>
      <c r="C191" s="79"/>
      <c r="D191" s="79"/>
      <c r="E191" s="79"/>
      <c r="F191" s="150"/>
      <c r="G191" s="79"/>
      <c r="H191" s="152"/>
      <c r="I191" s="79"/>
    </row>
    <row r="192" spans="1:9" ht="14" thickBot="1" x14ac:dyDescent="0.3">
      <c r="A192" s="151"/>
      <c r="B192" s="79"/>
      <c r="C192" s="79"/>
      <c r="D192" s="79"/>
      <c r="E192" s="79"/>
      <c r="F192" s="150"/>
      <c r="G192" s="79"/>
      <c r="H192" s="152"/>
      <c r="I192" s="79"/>
    </row>
    <row r="193" spans="1:9" ht="31" thickTop="1" thickBot="1" x14ac:dyDescent="0.7">
      <c r="B193" s="153"/>
      <c r="C193" s="153"/>
      <c r="D193" s="229" t="s">
        <v>203</v>
      </c>
      <c r="E193" s="230"/>
      <c r="F193" s="230"/>
      <c r="G193" s="231"/>
      <c r="H193" s="153"/>
      <c r="I193" s="153"/>
    </row>
    <row r="194" spans="1:9" ht="30.5" thickTop="1" x14ac:dyDescent="0.65">
      <c r="A194" s="154" t="s">
        <v>204</v>
      </c>
      <c r="B194" s="155"/>
      <c r="C194" s="156"/>
      <c r="D194" s="156"/>
      <c r="E194" s="156"/>
      <c r="F194" s="156"/>
      <c r="G194" s="156"/>
      <c r="H194" s="155"/>
      <c r="I194" s="155"/>
    </row>
    <row r="195" spans="1:9" ht="30" x14ac:dyDescent="0.65">
      <c r="A195" s="154"/>
      <c r="B195" s="155"/>
      <c r="C195" s="155"/>
      <c r="D195" s="155"/>
      <c r="E195" s="155"/>
      <c r="F195" s="155"/>
      <c r="G195" s="155"/>
      <c r="H195" s="155"/>
      <c r="I195" s="155"/>
    </row>
    <row r="196" spans="1:9" ht="23" thickBot="1" x14ac:dyDescent="0.5">
      <c r="B196" s="157"/>
      <c r="C196" s="157"/>
      <c r="D196" s="157"/>
      <c r="E196" s="157"/>
      <c r="F196" s="157"/>
      <c r="G196" s="157"/>
      <c r="H196" s="157"/>
      <c r="I196" s="157"/>
    </row>
    <row r="197" spans="1:9" ht="35" thickBot="1" x14ac:dyDescent="0.3">
      <c r="A197" s="91"/>
      <c r="B197" s="91"/>
      <c r="C197" s="91"/>
      <c r="D197" s="91"/>
      <c r="E197" s="91"/>
      <c r="F197" s="92" t="s">
        <v>117</v>
      </c>
      <c r="G197" s="93" t="s">
        <v>118</v>
      </c>
      <c r="H197" s="93" t="s">
        <v>119</v>
      </c>
      <c r="I197" s="93" t="s">
        <v>120</v>
      </c>
    </row>
    <row r="198" spans="1:9" ht="16.5" thickBot="1" x14ac:dyDescent="0.4">
      <c r="A198" s="158"/>
      <c r="B198" s="158"/>
      <c r="C198" s="158"/>
      <c r="D198" s="158"/>
      <c r="E198" s="158"/>
      <c r="F198" s="159"/>
      <c r="G198" s="160"/>
      <c r="H198" s="160"/>
      <c r="I198" s="161"/>
    </row>
    <row r="199" spans="1:9" ht="16" x14ac:dyDescent="0.35">
      <c r="A199" s="158"/>
      <c r="B199" s="158"/>
      <c r="C199" s="158"/>
      <c r="D199" s="158"/>
      <c r="E199" s="158"/>
      <c r="F199" s="159"/>
      <c r="G199" s="96" t="s">
        <v>121</v>
      </c>
      <c r="H199" s="97">
        <v>0.05</v>
      </c>
      <c r="I199" s="161"/>
    </row>
    <row r="200" spans="1:9" ht="16.5" thickBot="1" x14ac:dyDescent="0.4">
      <c r="A200" s="158"/>
      <c r="B200" s="158"/>
      <c r="C200" s="158"/>
      <c r="D200" s="158"/>
      <c r="E200" s="158"/>
      <c r="F200" s="159"/>
      <c r="G200" s="99" t="s">
        <v>122</v>
      </c>
      <c r="H200" s="100">
        <v>9.9750000000000005E-2</v>
      </c>
      <c r="I200" s="161"/>
    </row>
    <row r="201" spans="1:9" ht="16" x14ac:dyDescent="0.35">
      <c r="A201" s="158"/>
      <c r="B201" s="158"/>
      <c r="C201" s="158"/>
      <c r="D201" s="158"/>
      <c r="E201" s="158"/>
      <c r="F201" s="159"/>
      <c r="G201" s="160"/>
      <c r="H201" s="160"/>
      <c r="I201" s="161"/>
    </row>
    <row r="202" spans="1:9" ht="16" x14ac:dyDescent="0.35">
      <c r="A202" s="158"/>
      <c r="B202" s="158"/>
      <c r="C202" s="158"/>
      <c r="D202" s="158"/>
      <c r="E202" s="158"/>
      <c r="F202" s="159"/>
      <c r="G202" s="160"/>
      <c r="H202" s="160"/>
      <c r="I202" s="161"/>
    </row>
    <row r="203" spans="1:9" ht="15" x14ac:dyDescent="0.25">
      <c r="A203" s="162" t="s">
        <v>205</v>
      </c>
      <c r="B203" s="163"/>
      <c r="C203" s="163"/>
      <c r="D203" s="163"/>
      <c r="E203" s="164"/>
      <c r="F203" s="164"/>
      <c r="G203" s="164"/>
      <c r="H203" s="164"/>
      <c r="I203" s="165">
        <f>I148+I124+I102+I77+I52+I25</f>
        <v>3007363.5547494404</v>
      </c>
    </row>
    <row r="204" spans="1:9" x14ac:dyDescent="0.25">
      <c r="A204" s="166"/>
      <c r="B204" s="163"/>
      <c r="C204" s="163"/>
      <c r="D204" s="163"/>
      <c r="E204" s="164"/>
      <c r="F204" s="164"/>
      <c r="G204" s="164"/>
      <c r="H204" s="164"/>
      <c r="I204" s="167"/>
    </row>
    <row r="205" spans="1:9" x14ac:dyDescent="0.25">
      <c r="A205" s="166"/>
      <c r="B205" s="163"/>
      <c r="C205" s="163"/>
      <c r="D205" s="163"/>
      <c r="E205" s="164"/>
      <c r="F205" s="164"/>
      <c r="G205" s="164"/>
      <c r="H205" s="164"/>
      <c r="I205" s="167"/>
    </row>
    <row r="206" spans="1:9" ht="15" x14ac:dyDescent="0.3">
      <c r="A206" s="168" t="s">
        <v>206</v>
      </c>
      <c r="B206" s="164"/>
      <c r="C206" s="163"/>
      <c r="D206" s="163"/>
      <c r="E206" s="164"/>
      <c r="F206" s="164"/>
      <c r="G206" s="164"/>
      <c r="H206" s="164"/>
      <c r="I206" s="167"/>
    </row>
    <row r="207" spans="1:9" x14ac:dyDescent="0.25">
      <c r="A207" s="164"/>
      <c r="B207" s="164"/>
      <c r="C207" s="164"/>
      <c r="D207" s="164"/>
      <c r="E207" s="164"/>
      <c r="F207" s="164"/>
      <c r="G207" s="164"/>
      <c r="H207" s="164"/>
      <c r="I207" s="163"/>
    </row>
    <row r="208" spans="1:9" x14ac:dyDescent="0.25">
      <c r="A208" s="164"/>
      <c r="B208" s="169" t="s">
        <v>207</v>
      </c>
      <c r="C208" s="170"/>
      <c r="D208" s="170"/>
      <c r="E208" s="170"/>
      <c r="F208" s="114"/>
      <c r="G208" s="115">
        <f t="shared" ref="G208:G210" si="22">(F208*TPS)+(F208*TVQ)</f>
        <v>0</v>
      </c>
      <c r="H208" s="116">
        <f t="shared" ref="H208:H213" si="23">(F208+G208)</f>
        <v>0</v>
      </c>
      <c r="I208" s="115">
        <f t="shared" ref="I208:I213" si="24">ROUND(F208+(G208/2),2)</f>
        <v>0</v>
      </c>
    </row>
    <row r="209" spans="1:9" x14ac:dyDescent="0.25">
      <c r="A209" s="164"/>
      <c r="B209" s="169" t="s">
        <v>208</v>
      </c>
      <c r="C209" s="170"/>
      <c r="D209" s="170"/>
      <c r="E209" s="170"/>
      <c r="F209" s="114"/>
      <c r="G209" s="115">
        <f t="shared" si="22"/>
        <v>0</v>
      </c>
      <c r="H209" s="116">
        <f t="shared" si="23"/>
        <v>0</v>
      </c>
      <c r="I209" s="115">
        <f t="shared" si="24"/>
        <v>0</v>
      </c>
    </row>
    <row r="210" spans="1:9" x14ac:dyDescent="0.25">
      <c r="A210" s="164"/>
      <c r="B210" s="169" t="s">
        <v>209</v>
      </c>
      <c r="C210" s="170"/>
      <c r="D210" s="170"/>
      <c r="E210" s="170"/>
      <c r="F210" s="114"/>
      <c r="G210" s="115">
        <f t="shared" si="22"/>
        <v>0</v>
      </c>
      <c r="H210" s="116">
        <f t="shared" si="23"/>
        <v>0</v>
      </c>
      <c r="I210" s="115">
        <f t="shared" si="24"/>
        <v>0</v>
      </c>
    </row>
    <row r="211" spans="1:9" x14ac:dyDescent="0.25">
      <c r="A211" s="164"/>
      <c r="B211" s="169" t="s">
        <v>210</v>
      </c>
      <c r="C211" s="170"/>
      <c r="D211" s="170"/>
      <c r="E211" s="170"/>
      <c r="F211" s="114"/>
      <c r="G211" s="115">
        <f t="shared" ref="G211:G213" si="25">(F211*TPS)+(F211*TVQ)</f>
        <v>0</v>
      </c>
      <c r="H211" s="116">
        <f t="shared" si="23"/>
        <v>0</v>
      </c>
      <c r="I211" s="115">
        <f t="shared" si="24"/>
        <v>0</v>
      </c>
    </row>
    <row r="212" spans="1:9" x14ac:dyDescent="0.25">
      <c r="A212" s="164"/>
      <c r="B212" s="169" t="s">
        <v>211</v>
      </c>
      <c r="C212" s="170"/>
      <c r="D212" s="170"/>
      <c r="E212" s="170"/>
      <c r="F212" s="114"/>
      <c r="G212" s="115">
        <f t="shared" si="25"/>
        <v>0</v>
      </c>
      <c r="H212" s="116">
        <f t="shared" si="23"/>
        <v>0</v>
      </c>
      <c r="I212" s="115">
        <f t="shared" si="24"/>
        <v>0</v>
      </c>
    </row>
    <row r="213" spans="1:9" x14ac:dyDescent="0.25">
      <c r="A213" s="164"/>
      <c r="B213" s="169" t="s">
        <v>212</v>
      </c>
      <c r="C213" s="170"/>
      <c r="D213" s="170"/>
      <c r="E213" s="170"/>
      <c r="F213" s="114"/>
      <c r="G213" s="115">
        <f t="shared" si="25"/>
        <v>0</v>
      </c>
      <c r="H213" s="116">
        <f t="shared" si="23"/>
        <v>0</v>
      </c>
      <c r="I213" s="115">
        <f t="shared" si="24"/>
        <v>0</v>
      </c>
    </row>
    <row r="214" spans="1:9" ht="14" thickBot="1" x14ac:dyDescent="0.3">
      <c r="A214" s="163" t="s">
        <v>213</v>
      </c>
      <c r="B214" s="163"/>
      <c r="C214" s="164"/>
      <c r="D214" s="164"/>
      <c r="E214" s="164"/>
      <c r="F214" s="136">
        <f>SUM(F208:F210)</f>
        <v>0</v>
      </c>
      <c r="G214" s="136">
        <f>SUM(G208:G210)</f>
        <v>0</v>
      </c>
      <c r="H214" s="136">
        <f>SUM(H208:H210)</f>
        <v>0</v>
      </c>
      <c r="I214" s="171">
        <f>SUM(I208:I210)</f>
        <v>0</v>
      </c>
    </row>
    <row r="215" spans="1:9" ht="14" thickTop="1" x14ac:dyDescent="0.25">
      <c r="A215" s="163"/>
      <c r="B215" s="163"/>
      <c r="C215" s="164"/>
      <c r="D215" s="164"/>
      <c r="E215" s="164"/>
      <c r="F215" s="124"/>
      <c r="G215" s="124"/>
      <c r="H215" s="124"/>
      <c r="I215" s="167"/>
    </row>
    <row r="216" spans="1:9" x14ac:dyDescent="0.25">
      <c r="A216" s="163"/>
      <c r="B216" s="163"/>
      <c r="C216" s="164"/>
      <c r="D216" s="164"/>
      <c r="E216" s="164"/>
      <c r="F216" s="124"/>
      <c r="G216" s="124"/>
      <c r="H216" s="124"/>
      <c r="I216" s="167"/>
    </row>
    <row r="217" spans="1:9" ht="15" x14ac:dyDescent="0.3">
      <c r="A217" s="168" t="s">
        <v>214</v>
      </c>
      <c r="B217" s="163"/>
      <c r="C217" s="164"/>
      <c r="D217" s="164"/>
      <c r="E217" s="164"/>
      <c r="F217" s="124"/>
      <c r="G217" s="167"/>
      <c r="H217" s="167"/>
      <c r="I217" s="167"/>
    </row>
    <row r="218" spans="1:9" x14ac:dyDescent="0.25">
      <c r="A218" s="163"/>
      <c r="B218" s="163"/>
      <c r="C218" s="164"/>
      <c r="D218" s="164"/>
      <c r="E218" s="164"/>
      <c r="F218" s="124"/>
      <c r="G218" s="167"/>
      <c r="H218" s="167"/>
      <c r="I218" s="167"/>
    </row>
    <row r="219" spans="1:9" x14ac:dyDescent="0.25">
      <c r="A219" s="164"/>
      <c r="B219" s="169" t="s">
        <v>215</v>
      </c>
      <c r="C219" s="170"/>
      <c r="D219" s="170"/>
      <c r="E219" s="170"/>
      <c r="F219" s="114"/>
      <c r="G219" s="115">
        <f t="shared" ref="G219:G221" si="26">(F219*TPS)+(F219*TVQ)</f>
        <v>0</v>
      </c>
      <c r="H219" s="116">
        <f t="shared" ref="H219:H221" si="27">(F219+G219)</f>
        <v>0</v>
      </c>
      <c r="I219" s="115">
        <f t="shared" ref="I219:I222" si="28">ROUND(F219+(G219/2),2)</f>
        <v>0</v>
      </c>
    </row>
    <row r="220" spans="1:9" x14ac:dyDescent="0.25">
      <c r="A220" s="164"/>
      <c r="B220" s="169" t="s">
        <v>211</v>
      </c>
      <c r="C220" s="170"/>
      <c r="D220" s="170"/>
      <c r="E220" s="170"/>
      <c r="F220" s="114"/>
      <c r="G220" s="115">
        <f t="shared" si="26"/>
        <v>0</v>
      </c>
      <c r="H220" s="116">
        <f t="shared" si="27"/>
        <v>0</v>
      </c>
      <c r="I220" s="115">
        <f t="shared" si="28"/>
        <v>0</v>
      </c>
    </row>
    <row r="221" spans="1:9" x14ac:dyDescent="0.25">
      <c r="A221" s="164"/>
      <c r="B221" s="169" t="s">
        <v>212</v>
      </c>
      <c r="C221" s="170"/>
      <c r="D221" s="170"/>
      <c r="E221" s="170"/>
      <c r="F221" s="114"/>
      <c r="G221" s="115">
        <f t="shared" si="26"/>
        <v>0</v>
      </c>
      <c r="H221" s="116">
        <f t="shared" si="27"/>
        <v>0</v>
      </c>
      <c r="I221" s="115">
        <f t="shared" si="28"/>
        <v>0</v>
      </c>
    </row>
    <row r="222" spans="1:9" x14ac:dyDescent="0.25">
      <c r="A222" s="164"/>
      <c r="B222" s="169" t="s">
        <v>216</v>
      </c>
      <c r="C222" s="170"/>
      <c r="D222" s="170"/>
      <c r="E222" s="170"/>
      <c r="F222" s="114"/>
      <c r="G222" s="115"/>
      <c r="H222" s="116"/>
      <c r="I222" s="115">
        <f t="shared" si="28"/>
        <v>0</v>
      </c>
    </row>
    <row r="223" spans="1:9" ht="14" thickBot="1" x14ac:dyDescent="0.3">
      <c r="A223" s="172" t="s">
        <v>217</v>
      </c>
      <c r="B223" s="173"/>
      <c r="C223" s="173"/>
      <c r="D223" s="173"/>
      <c r="E223" s="173"/>
      <c r="F223" s="136">
        <f>SUM(F219:F222)</f>
        <v>0</v>
      </c>
      <c r="G223" s="136">
        <f>SUM(G219:G222)</f>
        <v>0</v>
      </c>
      <c r="H223" s="136">
        <f>SUM(H219:H222)</f>
        <v>0</v>
      </c>
      <c r="I223" s="174">
        <f>SUM(I219:I222)</f>
        <v>0</v>
      </c>
    </row>
    <row r="224" spans="1:9" ht="14" thickTop="1" x14ac:dyDescent="0.25">
      <c r="A224" s="163"/>
      <c r="B224" s="164"/>
      <c r="C224" s="164"/>
      <c r="D224" s="164"/>
      <c r="E224" s="164"/>
      <c r="F224" s="124"/>
      <c r="G224" s="232"/>
      <c r="H224" s="232"/>
      <c r="I224" s="175"/>
    </row>
    <row r="225" spans="1:9" x14ac:dyDescent="0.25">
      <c r="A225" s="163"/>
      <c r="B225" s="164"/>
      <c r="C225" s="164"/>
      <c r="D225" s="164"/>
      <c r="E225" s="164"/>
      <c r="F225" s="124"/>
      <c r="G225" s="167"/>
      <c r="H225" s="176"/>
      <c r="I225" s="175"/>
    </row>
    <row r="226" spans="1:9" x14ac:dyDescent="0.25">
      <c r="A226" s="163"/>
      <c r="B226" s="164"/>
      <c r="C226" s="164"/>
      <c r="D226" s="164"/>
      <c r="E226" s="164"/>
      <c r="F226" s="124"/>
      <c r="G226" s="167"/>
      <c r="H226" s="167"/>
      <c r="I226" s="167"/>
    </row>
    <row r="227" spans="1:9" ht="14" thickBot="1" x14ac:dyDescent="0.3">
      <c r="A227" s="164"/>
      <c r="B227" s="164"/>
      <c r="C227" s="164"/>
      <c r="D227" s="164"/>
      <c r="E227" s="164"/>
      <c r="F227" s="163"/>
      <c r="G227" s="163"/>
      <c r="H227" s="163"/>
      <c r="I227" s="163"/>
    </row>
    <row r="228" spans="1:9" ht="14" thickBot="1" x14ac:dyDescent="0.3">
      <c r="A228" s="177" t="s">
        <v>218</v>
      </c>
      <c r="B228" s="178"/>
      <c r="C228" s="178"/>
      <c r="D228" s="178"/>
      <c r="E228" s="178"/>
      <c r="F228" s="178"/>
      <c r="G228" s="178"/>
      <c r="H228" s="178"/>
      <c r="I228" s="179">
        <f>I203-I214</f>
        <v>3007363.5547494404</v>
      </c>
    </row>
    <row r="229" spans="1:9" x14ac:dyDescent="0.25">
      <c r="A229" s="164"/>
      <c r="B229" s="164"/>
      <c r="C229" s="164"/>
      <c r="D229" s="164"/>
      <c r="E229" s="164"/>
      <c r="F229" s="164"/>
      <c r="G229" s="164"/>
      <c r="H229" s="164"/>
      <c r="I229" s="163"/>
    </row>
    <row r="230" spans="1:9" x14ac:dyDescent="0.25">
      <c r="A230" s="164"/>
      <c r="B230" s="164"/>
      <c r="C230" s="164"/>
      <c r="D230" s="164"/>
      <c r="E230" s="164"/>
      <c r="F230" s="164"/>
      <c r="G230" s="164"/>
      <c r="H230" s="164"/>
      <c r="I230" s="163"/>
    </row>
    <row r="231" spans="1:9" ht="14" thickBot="1" x14ac:dyDescent="0.3">
      <c r="A231" s="164"/>
      <c r="B231" s="164"/>
      <c r="C231" s="164"/>
      <c r="D231" s="164"/>
      <c r="E231" s="164"/>
      <c r="F231" s="164"/>
      <c r="G231" s="164"/>
      <c r="H231" s="164"/>
      <c r="I231" s="163"/>
    </row>
    <row r="232" spans="1:9" ht="14.5" thickBot="1" x14ac:dyDescent="0.35">
      <c r="A232" s="180" t="s">
        <v>219</v>
      </c>
      <c r="B232" s="181"/>
      <c r="C232" s="181"/>
      <c r="D232" s="181"/>
      <c r="E232" s="181"/>
      <c r="F232" s="181"/>
      <c r="G232" s="181"/>
      <c r="H232" s="181"/>
      <c r="I232" s="182">
        <f>I214+I223+I228</f>
        <v>3007363.5547494404</v>
      </c>
    </row>
    <row r="233" spans="1:9" x14ac:dyDescent="0.25">
      <c r="A233" s="164"/>
      <c r="B233" s="164"/>
      <c r="C233" s="164"/>
      <c r="D233" s="164"/>
      <c r="E233" s="164"/>
      <c r="F233" s="164"/>
      <c r="G233" s="164"/>
      <c r="H233" s="164"/>
      <c r="I233" s="164"/>
    </row>
    <row r="234" spans="1:9" ht="14" thickBot="1" x14ac:dyDescent="0.3">
      <c r="A234" s="164"/>
      <c r="B234" s="164"/>
      <c r="C234" s="164"/>
      <c r="D234" s="164"/>
      <c r="E234" s="164"/>
      <c r="F234" s="164"/>
      <c r="G234" s="164"/>
      <c r="H234" s="164"/>
      <c r="I234" s="164"/>
    </row>
    <row r="235" spans="1:9" ht="15.5" thickBot="1" x14ac:dyDescent="0.35">
      <c r="B235" s="164"/>
      <c r="C235" s="164"/>
      <c r="D235" s="161" t="s">
        <v>220</v>
      </c>
      <c r="E235" s="164"/>
      <c r="F235" s="164"/>
      <c r="G235" s="163" t="s">
        <v>221</v>
      </c>
      <c r="H235" s="164"/>
      <c r="I235" s="183">
        <f>I232-I185</f>
        <v>2769359.3547494402</v>
      </c>
    </row>
    <row r="236" spans="1:9" x14ac:dyDescent="0.25">
      <c r="A236" s="151"/>
      <c r="B236" s="79"/>
      <c r="C236" s="79"/>
      <c r="D236" s="79"/>
      <c r="E236" s="79"/>
      <c r="F236" s="150"/>
      <c r="G236" s="79"/>
      <c r="H236" s="152"/>
      <c r="I236" s="79"/>
    </row>
    <row r="237" spans="1:9" x14ac:dyDescent="0.25">
      <c r="A237" s="151"/>
      <c r="B237" s="79"/>
      <c r="C237" s="79"/>
      <c r="D237" s="79"/>
      <c r="E237" s="79"/>
      <c r="F237" s="150"/>
      <c r="G237" s="79"/>
      <c r="H237" s="152"/>
      <c r="I237" s="79"/>
    </row>
  </sheetData>
  <mergeCells count="9">
    <mergeCell ref="D92:G92"/>
    <mergeCell ref="D193:G193"/>
    <mergeCell ref="G224:H224"/>
    <mergeCell ref="F2:G2"/>
    <mergeCell ref="H2:I2"/>
    <mergeCell ref="H3:I3"/>
    <mergeCell ref="C5:H5"/>
    <mergeCell ref="C9:D9"/>
    <mergeCell ref="C10:D10"/>
  </mergeCells>
  <pageMargins left="0.7" right="0.7" top="0.75" bottom="0.75" header="0.3" footer="0.3"/>
  <pageSetup orientation="portrait" horizontalDpi="0" verticalDpi="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E90DA-9681-4F78-8A35-4F1A79BCED07}">
  <dimension ref="A1:A2"/>
  <sheetViews>
    <sheetView workbookViewId="0">
      <selection sqref="A1:A3"/>
    </sheetView>
  </sheetViews>
  <sheetFormatPr baseColWidth="10" defaultColWidth="11.453125" defaultRowHeight="14.5" x14ac:dyDescent="0.35"/>
  <sheetData>
    <row r="1" spans="1:1" x14ac:dyDescent="0.35">
      <c r="A1" t="s">
        <v>45</v>
      </c>
    </row>
    <row r="2" spans="1:1" x14ac:dyDescent="0.35">
      <c r="A2" t="s">
        <v>222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7E63D2E203C948B32C33A0316D65A3" ma:contentTypeVersion="22" ma:contentTypeDescription="Create a new document." ma:contentTypeScope="" ma:versionID="bcde7de5b85d5ac3eb61882bb13bb77a">
  <xsd:schema xmlns:xsd="http://www.w3.org/2001/XMLSchema" xmlns:xs="http://www.w3.org/2001/XMLSchema" xmlns:p="http://schemas.microsoft.com/office/2006/metadata/properties" xmlns:ns1="http://schemas.microsoft.com/sharepoint/v3" xmlns:ns2="47c27017-e73c-4e54-903c-dc144239611a" xmlns:ns3="d6c65696-463d-4959-95b7-2a40862d2fc0" targetNamespace="http://schemas.microsoft.com/office/2006/metadata/properties" ma:root="true" ma:fieldsID="8d96abcfceafc4c86602f5948964a8c1" ns1:_="" ns2:_="" ns3:_="">
    <xsd:import namespace="http://schemas.microsoft.com/sharepoint/v3"/>
    <xsd:import namespace="47c27017-e73c-4e54-903c-dc144239611a"/>
    <xsd:import namespace="d6c65696-463d-4959-95b7-2a40862d2f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_Flow_SignoffStatus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NomCPE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c27017-e73c-4e54-903c-dc14423961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Flow_SignoffStatus" ma:index="15" nillable="true" ma:displayName="Sign-off status" ma:internalName="Sign_x002d_off_x0020_status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4b20bcda-1cc1-4f4a-8fb7-1a6338c1045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NomCPE" ma:index="25" nillable="true" ma:displayName="NomCPE" ma:format="Dropdown" ma:internalName="NomCPE">
      <xsd:simpleType>
        <xsd:restriction base="dms:Text">
          <xsd:maxLength value="255"/>
        </xsd:restriction>
      </xsd:simpleType>
    </xsd:element>
    <xsd:element name="MediaServiceObjectDetectorVersions" ma:index="2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c65696-463d-4959-95b7-2a40862d2fc0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c8c90101-c7bc-4585-9df7-641af76733fc}" ma:internalName="TaxCatchAll" ma:showField="CatchAllData" ma:web="d6c65696-463d-4959-95b7-2a40862d2f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47c27017-e73c-4e54-903c-dc144239611a" xsi:nil="true"/>
    <lcf76f155ced4ddcb4097134ff3c332f xmlns="47c27017-e73c-4e54-903c-dc144239611a">
      <Terms xmlns="http://schemas.microsoft.com/office/infopath/2007/PartnerControls"/>
    </lcf76f155ced4ddcb4097134ff3c332f>
    <TaxCatchAll xmlns="d6c65696-463d-4959-95b7-2a40862d2fc0" xsi:nil="true"/>
    <NomCPE xmlns="47c27017-e73c-4e54-903c-dc144239611a" xsi:nil="true"/>
    <SharedWithUsers xmlns="d6c65696-463d-4959-95b7-2a40862d2fc0">
      <UserInfo>
        <DisplayName>Marieve Dionne</DisplayName>
        <AccountId>13</AccountId>
        <AccountType/>
      </UserInfo>
      <UserInfo>
        <DisplayName>Élizabeth Laroche</DisplayName>
        <AccountId>794</AccountId>
        <AccountType/>
      </UserInfo>
    </SharedWithUsers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57D1449B-F3C0-4680-8C84-98F5E20C2D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47c27017-e73c-4e54-903c-dc144239611a"/>
    <ds:schemaRef ds:uri="d6c65696-463d-4959-95b7-2a40862d2f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80A9A0-8A88-4CE0-927F-A13B084D95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48829F-393D-49AB-94AB-E7E19D2DFEFC}">
  <ds:schemaRefs>
    <ds:schemaRef ds:uri="http://schemas.microsoft.com/office/2006/metadata/properties"/>
    <ds:schemaRef ds:uri="http://schemas.microsoft.com/office/infopath/2007/PartnerControls"/>
    <ds:schemaRef ds:uri="47c27017-e73c-4e54-903c-dc144239611a"/>
    <ds:schemaRef ds:uri="d6c65696-463d-4959-95b7-2a40862d2fc0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8</vt:i4>
      </vt:variant>
    </vt:vector>
  </HeadingPairs>
  <TitlesOfParts>
    <vt:vector size="19" baseType="lpstr">
      <vt:lpstr>Calcul env. achat-construction</vt:lpstr>
      <vt:lpstr>Annexe II</vt:lpstr>
      <vt:lpstr>Annexe III</vt:lpstr>
      <vt:lpstr>Annexe IV</vt:lpstr>
      <vt:lpstr>Superficie</vt:lpstr>
      <vt:lpstr>Mobilier</vt:lpstr>
      <vt:lpstr>Budget d'implantation</vt:lpstr>
      <vt:lpstr>Budget modifié</vt:lpstr>
      <vt:lpstr>Budget coûts réels</vt:lpstr>
      <vt:lpstr>Budget final</vt:lpstr>
      <vt:lpstr>Menu déroulant</vt:lpstr>
      <vt:lpstr>'Budget coûts réels'!TPS</vt:lpstr>
      <vt:lpstr>'Budget d''implantation'!TPS</vt:lpstr>
      <vt:lpstr>'Budget final'!TPS</vt:lpstr>
      <vt:lpstr>'Budget modifié'!TPS</vt:lpstr>
      <vt:lpstr>'Budget coûts réels'!TVQ</vt:lpstr>
      <vt:lpstr>'Budget d''implantation'!TVQ</vt:lpstr>
      <vt:lpstr>'Budget final'!TVQ</vt:lpstr>
      <vt:lpstr>'Budget modifié'!TVQ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Isabelle Bacon</dc:creator>
  <cp:keywords/>
  <dc:description/>
  <cp:lastModifiedBy>Isabelle Bacon</cp:lastModifiedBy>
  <cp:revision/>
  <dcterms:created xsi:type="dcterms:W3CDTF">2021-06-14T15:23:28Z</dcterms:created>
  <dcterms:modified xsi:type="dcterms:W3CDTF">2024-07-18T16:55:41Z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0x010100DD7E63D2E203C948B32C33A0316D65A3</vt:lpwstr>
  </property>
  <property fmtid="{D5CDD505-2E9C-101B-9397-08002B2CF9AE}" pid="3" name="Order">
    <vt:r8>100</vt:r8>
  </property>
  <property fmtid="{D5CDD505-2E9C-101B-9397-08002B2CF9AE}" pid="4" name="MediaServiceImageTags">
    <vt:lpwstr/>
  </property>
</Properties>
</file>